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emailsc-my.sharepoint.com/personal/rineharr_mailbox_sc_edu/Documents/CEC Research Operations Leadership/Budget Templates/"/>
    </mc:Choice>
  </mc:AlternateContent>
  <xr:revisionPtr revIDLastSave="94" documentId="8_{0B2FA6CC-84FC-4B27-8899-DCC0AE2D84E9}" xr6:coauthVersionLast="47" xr6:coauthVersionMax="47" xr10:uidLastSave="{8C26AE89-C871-42C3-89E9-5C950C003DD1}"/>
  <bookViews>
    <workbookView xWindow="28680" yWindow="-120" windowWidth="29040" windowHeight="15840" activeTab="6" xr2:uid="{00000000-000D-0000-FFFF-FFFF00000000}"/>
  </bookViews>
  <sheets>
    <sheet name="Rates" sheetId="10" r:id="rId1"/>
    <sheet name="YR 1" sheetId="1" r:id="rId2"/>
    <sheet name="YR 2" sheetId="7" r:id="rId3"/>
    <sheet name="YR 3" sheetId="8" r:id="rId4"/>
    <sheet name="YR 4" sheetId="9" r:id="rId5"/>
    <sheet name="YR 5" sheetId="11" r:id="rId6"/>
    <sheet name="Summary" sheetId="4" r:id="rId7"/>
  </sheets>
  <definedNames>
    <definedName name="_xlnm.Print_Area" localSheetId="6">Summary!$A$1:$M$69</definedName>
    <definedName name="_xlnm.Print_Area" localSheetId="1">'YR 1'!$A$1:$M$69</definedName>
    <definedName name="_xlnm.Print_Area" localSheetId="2">'YR 2'!$A$1:$M$69</definedName>
    <definedName name="_xlnm.Print_Area" localSheetId="3">'YR 3'!$A$1:$M$69</definedName>
    <definedName name="_xlnm.Print_Area" localSheetId="4">'YR 4'!$A$1:$M$65</definedName>
    <definedName name="_xlnm.Print_Area" localSheetId="5">'YR 5'!$A$1:$M$69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0" l="1"/>
  <c r="I65" i="1" l="1"/>
  <c r="I65" i="7"/>
  <c r="I65" i="8"/>
  <c r="I65" i="9"/>
  <c r="I65" i="11"/>
  <c r="R32" i="11"/>
  <c r="R32" i="9"/>
  <c r="R32" i="8"/>
  <c r="R32" i="7"/>
  <c r="Q54" i="1" l="1"/>
  <c r="R36" i="1"/>
  <c r="Q36" i="1" s="1"/>
  <c r="R31" i="7"/>
  <c r="R31" i="8" s="1"/>
  <c r="R31" i="9" s="1"/>
  <c r="R31" i="11" s="1"/>
  <c r="Q32" i="7"/>
  <c r="R32" i="1"/>
  <c r="Q32" i="1" s="1"/>
  <c r="B10" i="10"/>
  <c r="K60" i="1"/>
  <c r="R14" i="7"/>
  <c r="R14" i="8" s="1"/>
  <c r="R14" i="9" s="1"/>
  <c r="R14" i="11" s="1"/>
  <c r="R28" i="7"/>
  <c r="R28" i="8" s="1"/>
  <c r="R28" i="9" s="1"/>
  <c r="R28" i="11" s="1"/>
  <c r="R27" i="7"/>
  <c r="K28" i="7" s="1"/>
  <c r="R26" i="7"/>
  <c r="R26" i="8" s="1"/>
  <c r="R26" i="9" s="1"/>
  <c r="R26" i="11" s="1"/>
  <c r="R24" i="7"/>
  <c r="R24" i="8" s="1"/>
  <c r="R24" i="9" s="1"/>
  <c r="R24" i="11" s="1"/>
  <c r="R23" i="7"/>
  <c r="R23" i="8" s="1"/>
  <c r="R23" i="9" s="1"/>
  <c r="R23" i="11" s="1"/>
  <c r="R22" i="7"/>
  <c r="R22" i="8" s="1"/>
  <c r="R21" i="7"/>
  <c r="R21" i="8" s="1"/>
  <c r="R21" i="9" s="1"/>
  <c r="R21" i="11" s="1"/>
  <c r="R20" i="7"/>
  <c r="R20" i="8" s="1"/>
  <c r="R20" i="9" s="1"/>
  <c r="R20" i="11" s="1"/>
  <c r="R19" i="7"/>
  <c r="R18" i="7"/>
  <c r="R18" i="8" s="1"/>
  <c r="R17" i="7"/>
  <c r="R16" i="7"/>
  <c r="R16" i="8" s="1"/>
  <c r="R16" i="9" s="1"/>
  <c r="R16" i="11" s="1"/>
  <c r="R15" i="7"/>
  <c r="R15" i="8" s="1"/>
  <c r="R15" i="9" s="1"/>
  <c r="R15" i="11" s="1"/>
  <c r="B32" i="10"/>
  <c r="B29" i="11"/>
  <c r="B29" i="9"/>
  <c r="B29" i="8"/>
  <c r="S28" i="11"/>
  <c r="S27" i="11"/>
  <c r="S26" i="11"/>
  <c r="S28" i="9"/>
  <c r="S27" i="9"/>
  <c r="S26" i="9"/>
  <c r="S28" i="8"/>
  <c r="S27" i="8"/>
  <c r="S26" i="8"/>
  <c r="S28" i="7"/>
  <c r="S27" i="7"/>
  <c r="S26" i="7"/>
  <c r="B29" i="7"/>
  <c r="B29" i="1"/>
  <c r="P57" i="4"/>
  <c r="O55" i="7"/>
  <c r="O54" i="7"/>
  <c r="O54" i="8" s="1"/>
  <c r="O54" i="9" s="1"/>
  <c r="K55" i="4"/>
  <c r="L55" i="4"/>
  <c r="M55" i="4"/>
  <c r="K56" i="4"/>
  <c r="L56" i="4"/>
  <c r="M56" i="4"/>
  <c r="K57" i="4"/>
  <c r="L57" i="4"/>
  <c r="M57" i="4"/>
  <c r="K58" i="4"/>
  <c r="L58" i="4"/>
  <c r="M58" i="4"/>
  <c r="L59" i="4"/>
  <c r="M59" i="4"/>
  <c r="L60" i="4"/>
  <c r="M60" i="4"/>
  <c r="K61" i="4"/>
  <c r="L61" i="4"/>
  <c r="M61" i="4"/>
  <c r="Q56" i="1"/>
  <c r="K52" i="1"/>
  <c r="D16" i="11"/>
  <c r="P16" i="11" s="1"/>
  <c r="S24" i="11"/>
  <c r="S23" i="11"/>
  <c r="S22" i="11"/>
  <c r="S21" i="11"/>
  <c r="S20" i="11"/>
  <c r="S19" i="11"/>
  <c r="S18" i="11"/>
  <c r="S17" i="11"/>
  <c r="S16" i="11"/>
  <c r="S15" i="11"/>
  <c r="S14" i="11"/>
  <c r="S24" i="9"/>
  <c r="S23" i="9"/>
  <c r="S22" i="9"/>
  <c r="S21" i="9"/>
  <c r="S20" i="9"/>
  <c r="S19" i="9"/>
  <c r="S18" i="9"/>
  <c r="S17" i="9"/>
  <c r="S16" i="9"/>
  <c r="S15" i="9"/>
  <c r="S14" i="9"/>
  <c r="S24" i="8"/>
  <c r="S23" i="8"/>
  <c r="S22" i="8"/>
  <c r="S21" i="8"/>
  <c r="S20" i="8"/>
  <c r="S19" i="8"/>
  <c r="S18" i="8"/>
  <c r="S17" i="8"/>
  <c r="S16" i="8"/>
  <c r="S15" i="8"/>
  <c r="S14" i="8"/>
  <c r="S15" i="7"/>
  <c r="S16" i="7"/>
  <c r="S17" i="7"/>
  <c r="S18" i="7"/>
  <c r="S19" i="7"/>
  <c r="S20" i="7"/>
  <c r="S21" i="7"/>
  <c r="S22" i="7"/>
  <c r="S23" i="7"/>
  <c r="Q23" i="7" s="1"/>
  <c r="K23" i="7" s="1"/>
  <c r="S24" i="7"/>
  <c r="S14" i="7"/>
  <c r="H25" i="7"/>
  <c r="P56" i="4"/>
  <c r="P55" i="4"/>
  <c r="P54" i="4"/>
  <c r="M54" i="4"/>
  <c r="L54" i="4"/>
  <c r="K54" i="4"/>
  <c r="M51" i="4"/>
  <c r="L51" i="4"/>
  <c r="K51" i="4"/>
  <c r="M50" i="4"/>
  <c r="L50" i="4"/>
  <c r="K50" i="4"/>
  <c r="M49" i="4"/>
  <c r="L49" i="4"/>
  <c r="K49" i="4"/>
  <c r="M48" i="4"/>
  <c r="L48" i="4"/>
  <c r="K48" i="4"/>
  <c r="M44" i="4"/>
  <c r="L44" i="4"/>
  <c r="K44" i="4"/>
  <c r="M43" i="4"/>
  <c r="L43" i="4"/>
  <c r="K43" i="4"/>
  <c r="M42" i="4"/>
  <c r="L42" i="4"/>
  <c r="M34" i="4"/>
  <c r="L34" i="4"/>
  <c r="H31" i="4"/>
  <c r="H30" i="4"/>
  <c r="B31" i="4"/>
  <c r="B30" i="4"/>
  <c r="L29" i="4"/>
  <c r="M29" i="4"/>
  <c r="L30" i="4"/>
  <c r="M30" i="4"/>
  <c r="L31" i="4"/>
  <c r="M31" i="4"/>
  <c r="L28" i="4"/>
  <c r="M28" i="4"/>
  <c r="M27" i="4"/>
  <c r="L27" i="4"/>
  <c r="H15" i="4"/>
  <c r="H16" i="4"/>
  <c r="H17" i="4"/>
  <c r="H18" i="4"/>
  <c r="H19" i="4"/>
  <c r="H20" i="4"/>
  <c r="H21" i="4"/>
  <c r="H22" i="4"/>
  <c r="H23" i="4"/>
  <c r="H24" i="4"/>
  <c r="H14" i="4"/>
  <c r="H28" i="4"/>
  <c r="B28" i="4"/>
  <c r="H27" i="4"/>
  <c r="B27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14" i="4"/>
  <c r="L14" i="4"/>
  <c r="D16" i="4"/>
  <c r="D17" i="4"/>
  <c r="D18" i="4"/>
  <c r="D19" i="4"/>
  <c r="D20" i="4"/>
  <c r="D21" i="4"/>
  <c r="D22" i="4"/>
  <c r="D23" i="4"/>
  <c r="D24" i="4"/>
  <c r="D1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J14" i="4"/>
  <c r="I14" i="4"/>
  <c r="D17" i="11"/>
  <c r="P17" i="11" s="1"/>
  <c r="D18" i="11"/>
  <c r="P18" i="11" s="1"/>
  <c r="D19" i="11"/>
  <c r="P19" i="11" s="1"/>
  <c r="D20" i="11"/>
  <c r="P20" i="11" s="1"/>
  <c r="D21" i="11"/>
  <c r="P21" i="11" s="1"/>
  <c r="D22" i="11"/>
  <c r="P22" i="11" s="1"/>
  <c r="D23" i="11"/>
  <c r="P23" i="11"/>
  <c r="D24" i="11"/>
  <c r="P24" i="11" s="1"/>
  <c r="D15" i="11"/>
  <c r="P15" i="11" s="1"/>
  <c r="D16" i="9"/>
  <c r="P16" i="9" s="1"/>
  <c r="D17" i="9"/>
  <c r="P17" i="9" s="1"/>
  <c r="D18" i="9"/>
  <c r="P18" i="9" s="1"/>
  <c r="D19" i="9"/>
  <c r="P19" i="9" s="1"/>
  <c r="D20" i="9"/>
  <c r="P20" i="9" s="1"/>
  <c r="D21" i="9"/>
  <c r="P21" i="9" s="1"/>
  <c r="D22" i="9"/>
  <c r="P22" i="9" s="1"/>
  <c r="D23" i="9"/>
  <c r="P23" i="9" s="1"/>
  <c r="D24" i="9"/>
  <c r="P24" i="9" s="1"/>
  <c r="D15" i="9"/>
  <c r="P15" i="9"/>
  <c r="D16" i="8"/>
  <c r="P16" i="8" s="1"/>
  <c r="D17" i="8"/>
  <c r="P17" i="8" s="1"/>
  <c r="D18" i="8"/>
  <c r="P18" i="8" s="1"/>
  <c r="D19" i="8"/>
  <c r="P19" i="8" s="1"/>
  <c r="D20" i="8"/>
  <c r="P20" i="8" s="1"/>
  <c r="D21" i="8"/>
  <c r="P21" i="8" s="1"/>
  <c r="D22" i="8"/>
  <c r="P22" i="8" s="1"/>
  <c r="D23" i="8"/>
  <c r="P23" i="8" s="1"/>
  <c r="D24" i="8"/>
  <c r="P24" i="8" s="1"/>
  <c r="D15" i="8"/>
  <c r="P15" i="8"/>
  <c r="D16" i="7"/>
  <c r="P16" i="7" s="1"/>
  <c r="D17" i="7"/>
  <c r="P17" i="7" s="1"/>
  <c r="D18" i="7"/>
  <c r="P18" i="7" s="1"/>
  <c r="D19" i="7"/>
  <c r="P19" i="7" s="1"/>
  <c r="D20" i="7"/>
  <c r="P20" i="7" s="1"/>
  <c r="D21" i="7"/>
  <c r="P21" i="7" s="1"/>
  <c r="D22" i="7"/>
  <c r="P22" i="7" s="1"/>
  <c r="D23" i="7"/>
  <c r="P23" i="7" s="1"/>
  <c r="D24" i="7"/>
  <c r="P24" i="7" s="1"/>
  <c r="D15" i="7"/>
  <c r="P15" i="7" s="1"/>
  <c r="G42" i="4"/>
  <c r="M1" i="4"/>
  <c r="O55" i="8"/>
  <c r="O55" i="9" s="1"/>
  <c r="O55" i="11" s="1"/>
  <c r="O56" i="7"/>
  <c r="O56" i="8"/>
  <c r="O56" i="9" s="1"/>
  <c r="O57" i="7"/>
  <c r="O57" i="8" s="1"/>
  <c r="O57" i="9" s="1"/>
  <c r="Q55" i="11"/>
  <c r="Q56" i="11"/>
  <c r="Q57" i="11"/>
  <c r="P58" i="11"/>
  <c r="K59" i="11" s="1"/>
  <c r="K52" i="11"/>
  <c r="K46" i="11"/>
  <c r="G42" i="11"/>
  <c r="K42" i="11"/>
  <c r="R37" i="11"/>
  <c r="Q37" i="11" s="1"/>
  <c r="R36" i="11"/>
  <c r="Q36" i="11" s="1"/>
  <c r="R35" i="11"/>
  <c r="Q35" i="11" s="1"/>
  <c r="R34" i="11"/>
  <c r="Q34" i="11" s="1"/>
  <c r="R33" i="11"/>
  <c r="Q33" i="11" s="1"/>
  <c r="K30" i="11"/>
  <c r="T38" i="11" s="1"/>
  <c r="J25" i="11"/>
  <c r="I25" i="11"/>
  <c r="H25" i="11"/>
  <c r="M1" i="11"/>
  <c r="Q55" i="9"/>
  <c r="Q56" i="9"/>
  <c r="Q57" i="9"/>
  <c r="P58" i="9"/>
  <c r="K59" i="9" s="1"/>
  <c r="K52" i="9"/>
  <c r="K46" i="9"/>
  <c r="G42" i="9"/>
  <c r="K42" i="9"/>
  <c r="R37" i="9"/>
  <c r="Q37" i="9" s="1"/>
  <c r="R36" i="9"/>
  <c r="Q36" i="9" s="1"/>
  <c r="R35" i="9"/>
  <c r="Q35" i="9"/>
  <c r="R34" i="9"/>
  <c r="Q34" i="9" s="1"/>
  <c r="R33" i="9"/>
  <c r="Q33" i="9" s="1"/>
  <c r="K30" i="9"/>
  <c r="T38" i="9" s="1"/>
  <c r="J25" i="9"/>
  <c r="I25" i="9"/>
  <c r="H25" i="9"/>
  <c r="M1" i="9"/>
  <c r="Q55" i="8"/>
  <c r="Q56" i="8"/>
  <c r="Q57" i="8"/>
  <c r="P58" i="8"/>
  <c r="K59" i="8" s="1"/>
  <c r="K52" i="8"/>
  <c r="K46" i="8"/>
  <c r="G42" i="8"/>
  <c r="K42" i="8"/>
  <c r="R37" i="8"/>
  <c r="Q37" i="8" s="1"/>
  <c r="R36" i="8"/>
  <c r="Q36" i="8" s="1"/>
  <c r="R35" i="8"/>
  <c r="Q35" i="8" s="1"/>
  <c r="R34" i="8"/>
  <c r="Q34" i="8" s="1"/>
  <c r="R33" i="8"/>
  <c r="Q33" i="8" s="1"/>
  <c r="K30" i="8"/>
  <c r="T38" i="8" s="1"/>
  <c r="J25" i="8"/>
  <c r="I25" i="8"/>
  <c r="H25" i="8"/>
  <c r="M1" i="8"/>
  <c r="Q56" i="7"/>
  <c r="Q57" i="7"/>
  <c r="Q55" i="7"/>
  <c r="Q54" i="7"/>
  <c r="Q54" i="8" s="1"/>
  <c r="P58" i="7"/>
  <c r="K59" i="7"/>
  <c r="K52" i="7"/>
  <c r="K46" i="7"/>
  <c r="G42" i="7"/>
  <c r="K42" i="7"/>
  <c r="R37" i="7"/>
  <c r="Q37" i="7" s="1"/>
  <c r="R36" i="7"/>
  <c r="Q36" i="7"/>
  <c r="R35" i="7"/>
  <c r="Q35" i="7" s="1"/>
  <c r="R34" i="7"/>
  <c r="Q34" i="7" s="1"/>
  <c r="R33" i="7"/>
  <c r="Q33" i="7" s="1"/>
  <c r="K30" i="7"/>
  <c r="T38" i="7" s="1"/>
  <c r="J25" i="7"/>
  <c r="I25" i="7"/>
  <c r="M1" i="7"/>
  <c r="M1" i="1"/>
  <c r="K31" i="1"/>
  <c r="T28" i="1" s="1"/>
  <c r="Q28" i="1"/>
  <c r="R33" i="1"/>
  <c r="Q33" i="1" s="1"/>
  <c r="R34" i="1"/>
  <c r="Q34" i="1" s="1"/>
  <c r="R35" i="1"/>
  <c r="Q35" i="1"/>
  <c r="R37" i="1"/>
  <c r="Q37" i="1"/>
  <c r="R31" i="1"/>
  <c r="Q31" i="1" s="1"/>
  <c r="Q18" i="1"/>
  <c r="K18" i="1" s="1"/>
  <c r="T18" i="1" s="1"/>
  <c r="Q19" i="1"/>
  <c r="K19" i="1"/>
  <c r="T19" i="1" s="1"/>
  <c r="Q20" i="1"/>
  <c r="K20" i="1" s="1"/>
  <c r="T20" i="1" s="1"/>
  <c r="Q21" i="1"/>
  <c r="K21" i="1" s="1"/>
  <c r="T21" i="1" s="1"/>
  <c r="Q22" i="1"/>
  <c r="K22" i="1"/>
  <c r="T22" i="1"/>
  <c r="Q23" i="1"/>
  <c r="K23" i="1" s="1"/>
  <c r="T23" i="1" s="1"/>
  <c r="Q24" i="1"/>
  <c r="K24" i="1"/>
  <c r="T24" i="1" s="1"/>
  <c r="P15" i="1"/>
  <c r="P16" i="1"/>
  <c r="P17" i="1"/>
  <c r="P18" i="1"/>
  <c r="P19" i="1"/>
  <c r="P20" i="1"/>
  <c r="P21" i="1"/>
  <c r="P22" i="1"/>
  <c r="P23" i="1"/>
  <c r="P24" i="1"/>
  <c r="Q17" i="1"/>
  <c r="K17" i="1" s="1"/>
  <c r="T17" i="1" s="1"/>
  <c r="Q16" i="1"/>
  <c r="K16" i="1"/>
  <c r="T16" i="1" s="1"/>
  <c r="Q15" i="1"/>
  <c r="K15" i="1" s="1"/>
  <c r="T15" i="1" s="1"/>
  <c r="Q14" i="1"/>
  <c r="K14" i="1" s="1"/>
  <c r="K28" i="1"/>
  <c r="T27" i="1" s="1"/>
  <c r="J25" i="1"/>
  <c r="Q55" i="1"/>
  <c r="Q58" i="1" s="1"/>
  <c r="Q57" i="1"/>
  <c r="P58" i="1"/>
  <c r="K59" i="1" s="1"/>
  <c r="K30" i="1"/>
  <c r="T38" i="1" s="1"/>
  <c r="K27" i="1"/>
  <c r="T26" i="1" s="1"/>
  <c r="Q26" i="1"/>
  <c r="K46" i="1"/>
  <c r="G42" i="1"/>
  <c r="K42" i="1"/>
  <c r="K42" i="4" s="1"/>
  <c r="Q27" i="1"/>
  <c r="H25" i="1"/>
  <c r="I25" i="1"/>
  <c r="D10" i="1"/>
  <c r="D10" i="4" s="1"/>
  <c r="D14" i="4" s="1"/>
  <c r="P14" i="1"/>
  <c r="K45" i="4" l="1"/>
  <c r="O56" i="4"/>
  <c r="O56" i="11"/>
  <c r="K59" i="4"/>
  <c r="Q54" i="9"/>
  <c r="Q54" i="11" s="1"/>
  <c r="Q58" i="11" s="1"/>
  <c r="K29" i="1"/>
  <c r="T31" i="1" s="1"/>
  <c r="K52" i="4"/>
  <c r="O55" i="4"/>
  <c r="O54" i="4"/>
  <c r="O54" i="11"/>
  <c r="O57" i="4"/>
  <c r="O57" i="11"/>
  <c r="P58" i="4"/>
  <c r="Q18" i="7"/>
  <c r="K18" i="7" s="1"/>
  <c r="T18" i="7" s="1"/>
  <c r="I25" i="4"/>
  <c r="H25" i="4"/>
  <c r="Q22" i="7"/>
  <c r="K22" i="7" s="1"/>
  <c r="T22" i="7" s="1"/>
  <c r="Q58" i="7"/>
  <c r="Q58" i="8"/>
  <c r="Q22" i="8"/>
  <c r="K22" i="8" s="1"/>
  <c r="T22" i="8" s="1"/>
  <c r="R22" i="9"/>
  <c r="R22" i="11" s="1"/>
  <c r="Q22" i="11" s="1"/>
  <c r="K22" i="11" s="1"/>
  <c r="T22" i="11" s="1"/>
  <c r="R27" i="8"/>
  <c r="R27" i="9" s="1"/>
  <c r="R27" i="11" s="1"/>
  <c r="Q17" i="7"/>
  <c r="K17" i="7" s="1"/>
  <c r="T17" i="7" s="1"/>
  <c r="Q19" i="7"/>
  <c r="K19" i="7" s="1"/>
  <c r="T19" i="7" s="1"/>
  <c r="K60" i="7"/>
  <c r="K62" i="7" s="1"/>
  <c r="Q28" i="7"/>
  <c r="K31" i="7"/>
  <c r="T28" i="7" s="1"/>
  <c r="Q18" i="8"/>
  <c r="K18" i="8" s="1"/>
  <c r="T18" i="8" s="1"/>
  <c r="R18" i="9"/>
  <c r="R18" i="11" s="1"/>
  <c r="Q18" i="11" s="1"/>
  <c r="K18" i="11" s="1"/>
  <c r="T18" i="11" s="1"/>
  <c r="J25" i="4"/>
  <c r="R19" i="8"/>
  <c r="R19" i="9" s="1"/>
  <c r="R19" i="11" s="1"/>
  <c r="Q19" i="11" s="1"/>
  <c r="K19" i="11" s="1"/>
  <c r="T19" i="11" s="1"/>
  <c r="Q16" i="7"/>
  <c r="K16" i="7" s="1"/>
  <c r="T16" i="7" s="1"/>
  <c r="R17" i="8"/>
  <c r="R17" i="9" s="1"/>
  <c r="R17" i="11" s="1"/>
  <c r="Q17" i="11" s="1"/>
  <c r="K17" i="11" s="1"/>
  <c r="T17" i="11" s="1"/>
  <c r="Q31" i="8"/>
  <c r="Q31" i="11"/>
  <c r="Q31" i="7"/>
  <c r="K27" i="7"/>
  <c r="T26" i="7" s="1"/>
  <c r="Q26" i="7"/>
  <c r="Q23" i="11"/>
  <c r="K23" i="11" s="1"/>
  <c r="T23" i="11" s="1"/>
  <c r="Q23" i="8"/>
  <c r="K23" i="8" s="1"/>
  <c r="T23" i="8" s="1"/>
  <c r="K31" i="9"/>
  <c r="T28" i="9" s="1"/>
  <c r="Q28" i="9"/>
  <c r="K31" i="8"/>
  <c r="Q28" i="8"/>
  <c r="T27" i="7"/>
  <c r="Q27" i="7"/>
  <c r="K27" i="9"/>
  <c r="T26" i="9" s="1"/>
  <c r="Q26" i="9"/>
  <c r="Q26" i="8"/>
  <c r="K27" i="8"/>
  <c r="T26" i="8" s="1"/>
  <c r="Q24" i="8"/>
  <c r="K24" i="8" s="1"/>
  <c r="T24" i="8" s="1"/>
  <c r="Q24" i="7"/>
  <c r="K24" i="7" s="1"/>
  <c r="T23" i="7"/>
  <c r="Q23" i="9"/>
  <c r="K23" i="9" s="1"/>
  <c r="T23" i="9" s="1"/>
  <c r="Q21" i="8"/>
  <c r="K21" i="8" s="1"/>
  <c r="T21" i="8" s="1"/>
  <c r="Q21" i="7"/>
  <c r="K21" i="7" s="1"/>
  <c r="Q20" i="8"/>
  <c r="K20" i="8" s="1"/>
  <c r="T20" i="8" s="1"/>
  <c r="Q20" i="7"/>
  <c r="K20" i="7" s="1"/>
  <c r="Q16" i="8"/>
  <c r="K16" i="8" s="1"/>
  <c r="T16" i="8" s="1"/>
  <c r="Q15" i="11"/>
  <c r="K15" i="11" s="1"/>
  <c r="T15" i="11" s="1"/>
  <c r="Q15" i="8"/>
  <c r="K15" i="8" s="1"/>
  <c r="T15" i="8" s="1"/>
  <c r="Q15" i="7"/>
  <c r="K15" i="7" s="1"/>
  <c r="T15" i="7" s="1"/>
  <c r="Q15" i="9"/>
  <c r="K15" i="9" s="1"/>
  <c r="T15" i="9" s="1"/>
  <c r="K62" i="1"/>
  <c r="B29" i="4"/>
  <c r="K25" i="1"/>
  <c r="T14" i="1"/>
  <c r="Q14" i="8"/>
  <c r="K14" i="8" s="1"/>
  <c r="Q14" i="7"/>
  <c r="K14" i="7" s="1"/>
  <c r="D10" i="9"/>
  <c r="D14" i="9" s="1"/>
  <c r="P14" i="9" s="1"/>
  <c r="D10" i="8"/>
  <c r="D14" i="8" s="1"/>
  <c r="P14" i="8" s="1"/>
  <c r="D10" i="7"/>
  <c r="D14" i="7" s="1"/>
  <c r="P14" i="7" s="1"/>
  <c r="D10" i="11"/>
  <c r="D14" i="11" s="1"/>
  <c r="P14" i="11" s="1"/>
  <c r="K30" i="4"/>
  <c r="Q58" i="9" l="1"/>
  <c r="K29" i="7"/>
  <c r="T31" i="7" s="1"/>
  <c r="Q32" i="8"/>
  <c r="K29" i="8" s="1"/>
  <c r="T31" i="8" s="1"/>
  <c r="Q19" i="8"/>
  <c r="K19" i="8" s="1"/>
  <c r="T19" i="8" s="1"/>
  <c r="K28" i="8"/>
  <c r="T27" i="8" s="1"/>
  <c r="Q27" i="8"/>
  <c r="Q27" i="9"/>
  <c r="Q22" i="9"/>
  <c r="K22" i="9" s="1"/>
  <c r="T22" i="9" s="1"/>
  <c r="K28" i="9"/>
  <c r="T27" i="9" s="1"/>
  <c r="Q17" i="9"/>
  <c r="K17" i="9" s="1"/>
  <c r="T17" i="9" s="1"/>
  <c r="Q19" i="9"/>
  <c r="K19" i="9" s="1"/>
  <c r="T19" i="9" s="1"/>
  <c r="B11" i="10"/>
  <c r="K60" i="8" s="1"/>
  <c r="Q17" i="8"/>
  <c r="K17" i="8" s="1"/>
  <c r="T17" i="8" s="1"/>
  <c r="Q31" i="9"/>
  <c r="K23" i="4"/>
  <c r="Q18" i="9"/>
  <c r="K18" i="9" s="1"/>
  <c r="Q28" i="11"/>
  <c r="K31" i="11"/>
  <c r="T28" i="11" s="1"/>
  <c r="T28" i="8"/>
  <c r="K28" i="11"/>
  <c r="Q27" i="11"/>
  <c r="K27" i="11"/>
  <c r="T26" i="11" s="1"/>
  <c r="Q26" i="11"/>
  <c r="Q24" i="11"/>
  <c r="K24" i="11" s="1"/>
  <c r="T24" i="11" s="1"/>
  <c r="Q24" i="9"/>
  <c r="K24" i="9" s="1"/>
  <c r="T24" i="9" s="1"/>
  <c r="T24" i="7"/>
  <c r="T21" i="7"/>
  <c r="Q21" i="11"/>
  <c r="K21" i="11" s="1"/>
  <c r="T21" i="11" s="1"/>
  <c r="Q21" i="9"/>
  <c r="K21" i="9" s="1"/>
  <c r="T21" i="9" s="1"/>
  <c r="T20" i="7"/>
  <c r="Q20" i="11"/>
  <c r="K20" i="11" s="1"/>
  <c r="T20" i="11" s="1"/>
  <c r="Q20" i="9"/>
  <c r="K20" i="9" s="1"/>
  <c r="T20" i="9" s="1"/>
  <c r="Q16" i="11"/>
  <c r="K16" i="11" s="1"/>
  <c r="T16" i="11" s="1"/>
  <c r="Q16" i="9"/>
  <c r="K16" i="9" s="1"/>
  <c r="T16" i="9" s="1"/>
  <c r="K15" i="4"/>
  <c r="K33" i="1"/>
  <c r="K34" i="1"/>
  <c r="T14" i="7"/>
  <c r="K25" i="7"/>
  <c r="T14" i="8"/>
  <c r="Q14" i="9"/>
  <c r="K14" i="9" s="1"/>
  <c r="Q14" i="11"/>
  <c r="K14" i="11" s="1"/>
  <c r="K33" i="7" l="1"/>
  <c r="K22" i="4"/>
  <c r="Q32" i="9"/>
  <c r="K29" i="9" s="1"/>
  <c r="T31" i="9" s="1"/>
  <c r="Q32" i="11"/>
  <c r="K19" i="4"/>
  <c r="K25" i="8"/>
  <c r="K33" i="8" s="1"/>
  <c r="B12" i="10"/>
  <c r="B13" i="10" s="1"/>
  <c r="K60" i="11" s="1"/>
  <c r="K62" i="11" s="1"/>
  <c r="K17" i="4"/>
  <c r="K34" i="8"/>
  <c r="K16" i="4"/>
  <c r="K21" i="4"/>
  <c r="T18" i="9"/>
  <c r="K18" i="4"/>
  <c r="K31" i="4"/>
  <c r="T27" i="11"/>
  <c r="K28" i="4"/>
  <c r="K27" i="4"/>
  <c r="K24" i="4"/>
  <c r="K34" i="7"/>
  <c r="K20" i="4"/>
  <c r="K35" i="1"/>
  <c r="F65" i="1" s="1"/>
  <c r="K65" i="1" s="1"/>
  <c r="T14" i="9"/>
  <c r="K25" i="9"/>
  <c r="K25" i="11"/>
  <c r="T14" i="11"/>
  <c r="K14" i="4"/>
  <c r="K60" i="9"/>
  <c r="K62" i="9" s="1"/>
  <c r="K62" i="8"/>
  <c r="K33" i="9" l="1"/>
  <c r="K35" i="7"/>
  <c r="K63" i="7" s="1"/>
  <c r="K29" i="11"/>
  <c r="T31" i="11" s="1"/>
  <c r="K34" i="11" s="1"/>
  <c r="K35" i="8"/>
  <c r="K63" i="8" s="1"/>
  <c r="K63" i="1"/>
  <c r="K34" i="9"/>
  <c r="K25" i="4"/>
  <c r="K66" i="1"/>
  <c r="K60" i="4"/>
  <c r="K62" i="4" s="1"/>
  <c r="K35" i="9" l="1"/>
  <c r="F65" i="9" s="1"/>
  <c r="K65" i="9" s="1"/>
  <c r="K66" i="9" s="1"/>
  <c r="F65" i="7"/>
  <c r="K65" i="7" s="1"/>
  <c r="K66" i="7" s="1"/>
  <c r="K67" i="7" s="1"/>
  <c r="K69" i="7" s="1"/>
  <c r="K33" i="11"/>
  <c r="K35" i="11" s="1"/>
  <c r="K29" i="4"/>
  <c r="K33" i="4" s="1"/>
  <c r="F65" i="8"/>
  <c r="K65" i="8" s="1"/>
  <c r="K66" i="8" s="1"/>
  <c r="K67" i="8" s="1"/>
  <c r="K69" i="8" s="1"/>
  <c r="K67" i="1"/>
  <c r="K69" i="1" s="1"/>
  <c r="K34" i="4"/>
  <c r="K63" i="9" l="1"/>
  <c r="K67" i="9" s="1"/>
  <c r="K69" i="9" s="1"/>
  <c r="K63" i="11"/>
  <c r="F65" i="11"/>
  <c r="K65" i="11" s="1"/>
  <c r="K66" i="11" s="1"/>
  <c r="K35" i="4"/>
  <c r="K63" i="4" s="1"/>
  <c r="F65" i="4" l="1"/>
  <c r="K65" i="4" s="1"/>
  <c r="K66" i="4" s="1"/>
  <c r="K67" i="4" s="1"/>
  <c r="K69" i="4" s="1"/>
  <c r="K67" i="11"/>
  <c r="K69" i="11" s="1"/>
</calcChain>
</file>

<file path=xl/sharedStrings.xml><?xml version="1.0" encoding="utf-8"?>
<sst xmlns="http://schemas.openxmlformats.org/spreadsheetml/2006/main" count="823" uniqueCount="164">
  <si>
    <t>Item</t>
  </si>
  <si>
    <t>Rate/Cost</t>
  </si>
  <si>
    <t>Detail</t>
  </si>
  <si>
    <t>Instructions:</t>
  </si>
  <si>
    <t>Faculty/Staff Fringe</t>
  </si>
  <si>
    <t>ENTER</t>
  </si>
  <si>
    <t>information</t>
  </si>
  <si>
    <t>Student Fringe</t>
  </si>
  <si>
    <t>Temporary Fringe</t>
  </si>
  <si>
    <t>Do NOT Enter</t>
  </si>
  <si>
    <t xml:space="preserve">Full Family Insurance </t>
  </si>
  <si>
    <t>Annual Cost</t>
  </si>
  <si>
    <t xml:space="preserve">Updated </t>
  </si>
  <si>
    <t>Annual</t>
  </si>
  <si>
    <t>Annual (5% Increase)</t>
  </si>
  <si>
    <t>Computer Science</t>
  </si>
  <si>
    <t>IIT</t>
  </si>
  <si>
    <t>Mechanical</t>
  </si>
  <si>
    <t>Undergraduate hourly</t>
  </si>
  <si>
    <t>Hours per week</t>
  </si>
  <si>
    <t>IDC Yr 1</t>
  </si>
  <si>
    <t>IDC Rates for 7/1/18 to 6/30/22</t>
  </si>
  <si>
    <t>On Campus Research</t>
  </si>
  <si>
    <t>Service</t>
  </si>
  <si>
    <t>Off Campus</t>
  </si>
  <si>
    <t>SC DOT</t>
  </si>
  <si>
    <t>ver</t>
  </si>
  <si>
    <t>GENERAL AGENCY</t>
  </si>
  <si>
    <t>Budget Page</t>
  </si>
  <si>
    <t>Year 1</t>
  </si>
  <si>
    <t>ORGANIZATION</t>
  </si>
  <si>
    <t>Budget Page No:</t>
  </si>
  <si>
    <t>University of South Carolina, Columbia SC</t>
  </si>
  <si>
    <t>PRINCIPAL INVESTIGATOR/PROJECT DIRECTOR</t>
  </si>
  <si>
    <t>Requested Duration:</t>
  </si>
  <si>
    <t>(Months)</t>
  </si>
  <si>
    <t>From:</t>
  </si>
  <si>
    <t xml:space="preserve">To: </t>
  </si>
  <si>
    <t>A. SENIOR PERSONNEL: PI/PD, Co-PI's, Faculty and Other Senior Associates</t>
  </si>
  <si>
    <t>Agency Funded</t>
  </si>
  <si>
    <t>Funds Requested</t>
  </si>
  <si>
    <t xml:space="preserve">     (List each separately with title; A.6. show number in brackets)</t>
  </si>
  <si>
    <t>Person-mos.</t>
  </si>
  <si>
    <t>ANNUAL</t>
  </si>
  <si>
    <t>CAL</t>
  </si>
  <si>
    <t>ACAD</t>
  </si>
  <si>
    <t>SUMR</t>
  </si>
  <si>
    <t>by Applicant</t>
  </si>
  <si>
    <t>Monthly</t>
  </si>
  <si>
    <t>SALARY</t>
  </si>
  <si>
    <t>Appointment</t>
  </si>
  <si>
    <t>Fringe</t>
  </si>
  <si>
    <t>PI</t>
  </si>
  <si>
    <t>coPI</t>
  </si>
  <si>
    <t xml:space="preserve"> TOTAL SENIOR PERSONNEL </t>
  </si>
  <si>
    <t xml:space="preserve">B.  </t>
  </si>
  <si>
    <t>PostDoc</t>
  </si>
  <si>
    <t>1.  (</t>
  </si>
  <si>
    <t>)  POST DOCTORAL ASSOCIATES</t>
  </si>
  <si>
    <t>Other Professional</t>
  </si>
  <si>
    <t>2. (</t>
  </si>
  <si>
    <t xml:space="preserve">)  OTHER PROFESSIONAL </t>
  </si>
  <si>
    <t>Clerical</t>
  </si>
  <si>
    <t>3. (</t>
  </si>
  <si>
    <t>)  GRADUATE STUDENTS</t>
  </si>
  <si>
    <t>Number of Months</t>
  </si>
  <si>
    <t>4. (</t>
  </si>
  <si>
    <t>)  UNDERGRADUATE STUDENTS</t>
  </si>
  <si>
    <t>weeks</t>
  </si>
  <si>
    <t>of GA Support</t>
  </si>
  <si>
    <t>5. (</t>
  </si>
  <si>
    <t>)   CLERICAL</t>
  </si>
  <si>
    <t>months</t>
  </si>
  <si>
    <t>Grad Student</t>
  </si>
  <si>
    <t>CHE</t>
  </si>
  <si>
    <t>6. (</t>
  </si>
  <si>
    <t>)  OTHER</t>
  </si>
  <si>
    <t>CIV</t>
  </si>
  <si>
    <t>TOTAL SALARIES AND WAGES (A+B)</t>
  </si>
  <si>
    <t>CSE</t>
  </si>
  <si>
    <t>C.</t>
  </si>
  <si>
    <t>FRINGE BENEFITS (IF CHARGED AS DIRECT COSTS)</t>
  </si>
  <si>
    <t>EE</t>
  </si>
  <si>
    <t>TOTAL SALARIES, WAGES AND FRINGE BENEFITS (A+B+C)</t>
  </si>
  <si>
    <t>D.</t>
  </si>
  <si>
    <t xml:space="preserve">PERMANENT EQUIPMENT  (LIST ITEM AND DOLLAR AMOUNT FOR EACH ITEM.) </t>
  </si>
  <si>
    <t>ME</t>
  </si>
  <si>
    <t>Description</t>
  </si>
  <si>
    <t>amount</t>
  </si>
  <si>
    <t>Undergraduate Students</t>
  </si>
  <si>
    <t>TOTAL PERMANENT EQUIPMENT</t>
  </si>
  <si>
    <t>E.</t>
  </si>
  <si>
    <t xml:space="preserve">TRAVEL  </t>
  </si>
  <si>
    <t>1.  DOMESTIC  (INCL. CANADA AND U.S. POSSESSIONS)</t>
  </si>
  <si>
    <t>2.  FOREIGN</t>
  </si>
  <si>
    <t>TOTAL TRAVEL</t>
  </si>
  <si>
    <t>F.</t>
  </si>
  <si>
    <t>TRAINEE/PARTICIPANT COSTS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</si>
  <si>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</si>
  <si>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</si>
  <si>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</si>
  <si>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</si>
  <si>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 xml:space="preserve"> </t>
  </si>
  <si>
    <t>TOTAL PARTICIPANTS                                     (</t>
  </si>
  <si>
    <t>)</t>
  </si>
  <si>
    <t>TOTAL COST</t>
  </si>
  <si>
    <t>G.</t>
  </si>
  <si>
    <t>OTHER DIRECT COSTS</t>
  </si>
  <si>
    <t>Subcontractor</t>
  </si>
  <si>
    <t>Dollar Amount</t>
  </si>
  <si>
    <t>Allowed Amount</t>
  </si>
  <si>
    <t xml:space="preserve">MATERIALS AND SUPPLIES     </t>
  </si>
  <si>
    <t>PUBLICATION COSTS/DOCUMENTATION/DISSEMINATION</t>
  </si>
  <si>
    <t>CONTRACTUAL SERVICES</t>
  </si>
  <si>
    <t>CONSULTANT SERVICES</t>
  </si>
  <si>
    <t>COMPUTER (ADPE) SERVICES</t>
  </si>
  <si>
    <t>Total</t>
  </si>
  <si>
    <t>SUBCONTRACTS</t>
  </si>
  <si>
    <t xml:space="preserve">OTHER  </t>
  </si>
  <si>
    <t>Tuition</t>
  </si>
  <si>
    <t>Other</t>
  </si>
  <si>
    <t>TOTAL OTHER DIRECT COSTS</t>
  </si>
  <si>
    <t>H.</t>
  </si>
  <si>
    <t>TOTAL DIRECT COSTS  (A THROUGH G)</t>
  </si>
  <si>
    <t>I.</t>
  </si>
  <si>
    <t>INDIRECT COSTS  (SPECIFY RATE AND BASE)</t>
  </si>
  <si>
    <t>Base</t>
  </si>
  <si>
    <t>MTDC</t>
  </si>
  <si>
    <t>TOTAL INDIRECT COSTS</t>
  </si>
  <si>
    <t>J.</t>
  </si>
  <si>
    <t>TOTAL DIRECT AND INDIRECT COSTS  (H+I)</t>
  </si>
  <si>
    <t>K.</t>
  </si>
  <si>
    <t>AMOUNT OF ANY REQUIRED COST SHARING FROM NON-FEDERAL SOURCES</t>
  </si>
  <si>
    <t>L.</t>
  </si>
  <si>
    <t>TOTAL COST OF PROJECT  (J+K)</t>
  </si>
  <si>
    <t>Year 2</t>
  </si>
  <si>
    <t xml:space="preserve">MATERIALS AND SUPPLIES      </t>
  </si>
  <si>
    <t>Year 3</t>
  </si>
  <si>
    <t>Year 4</t>
  </si>
  <si>
    <t>Year 5</t>
  </si>
  <si>
    <t>DO NOT ENTER ANYTHING ON THIS PAGE</t>
  </si>
  <si>
    <t>Summary</t>
  </si>
  <si>
    <t xml:space="preserve">MATERIALS AND SUPPLIES    </t>
  </si>
  <si>
    <t>Incremental Annual Increase</t>
  </si>
  <si>
    <t>Annual Graduate Salary</t>
  </si>
  <si>
    <t>Number of credit hours per year</t>
  </si>
  <si>
    <t>Tuition &amp; Fees Yr 1</t>
  </si>
  <si>
    <t>Tuition &amp; Fees Yr 2</t>
  </si>
  <si>
    <t>Tuition &amp; Fees Yr 3</t>
  </si>
  <si>
    <t>Tuition &amp; Fees Yr 4</t>
  </si>
  <si>
    <t>Tuition &amp; Fees Yr 5</t>
  </si>
  <si>
    <t xml:space="preserve">BioMedical </t>
  </si>
  <si>
    <t xml:space="preserve">Chemical </t>
  </si>
  <si>
    <t xml:space="preserve">Electrical </t>
  </si>
  <si>
    <t>Civil &amp; Env</t>
  </si>
  <si>
    <t>Fees Not Covered under tuition &amp; fees and not allowable on Grants</t>
  </si>
  <si>
    <t>1. Technology Fee</t>
  </si>
  <si>
    <t>2. Health Center Fee</t>
  </si>
  <si>
    <t>3. Lab Fee</t>
  </si>
  <si>
    <t>4. IT Fee</t>
  </si>
  <si>
    <t>5. Parking</t>
  </si>
  <si>
    <t>BIOMED</t>
  </si>
  <si>
    <t>Tuition &amp; Fees includes student health insurance</t>
  </si>
  <si>
    <t>01.31.2024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</si>
</sst>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%"/>
    <numFmt numFmtId="165" formatCode="0."/>
    <numFmt numFmtId="166" formatCode="0.0%"/>
    <numFmt numFmtId="167" formatCode="&quot;$&quot;#,##0"/>
    <numFmt numFmtId="168" formatCode="_(* #,##0_);_(* \(#,##0\);_(* &quot;-&quot;??_);_(@_)"/>
    <numFmt numFmtId="169" formatCode="0.0"/>
  </numFmts>
  <fonts count="31">
    <font>
      <sz val="10"/>
      <name val="Geneva"/>
    </font>
    <font>
      <b/>
      <sz val="10"/>
      <name val="Geneva"/>
      <family val="2"/>
    </font>
    <font>
      <sz val="10"/>
      <name val="Geneva"/>
      <family val="2"/>
    </font>
    <font>
      <sz val="10"/>
      <name val="Tms Rmn"/>
    </font>
    <font>
      <sz val="10"/>
      <name val="Helv"/>
    </font>
    <font>
      <sz val="8"/>
      <name val="Helv"/>
    </font>
    <font>
      <sz val="8"/>
      <name val="Geneva"/>
      <family val="2"/>
    </font>
    <font>
      <sz val="6"/>
      <name val="Helv"/>
    </font>
    <font>
      <sz val="6"/>
      <name val="Geneva"/>
      <family val="2"/>
    </font>
    <font>
      <b/>
      <sz val="6"/>
      <name val="Helv"/>
    </font>
    <font>
      <b/>
      <sz val="8"/>
      <name val="Geneva"/>
      <family val="2"/>
    </font>
    <font>
      <sz val="9"/>
      <name val="Helv"/>
    </font>
    <font>
      <b/>
      <sz val="9"/>
      <name val="Helv"/>
    </font>
    <font>
      <i/>
      <sz val="6"/>
      <name val="Geneva"/>
      <family val="2"/>
    </font>
    <font>
      <b/>
      <sz val="12"/>
      <name val="Geneva"/>
      <family val="2"/>
    </font>
    <font>
      <b/>
      <sz val="8"/>
      <name val="Helv"/>
    </font>
    <font>
      <sz val="7"/>
      <name val="Helv"/>
    </font>
    <font>
      <u/>
      <sz val="8"/>
      <name val="Helv"/>
    </font>
    <font>
      <u/>
      <sz val="10"/>
      <name val="Helv"/>
    </font>
    <font>
      <b/>
      <sz val="10"/>
      <name val="Helv"/>
    </font>
    <font>
      <b/>
      <sz val="7"/>
      <name val="Helv"/>
    </font>
    <font>
      <sz val="10"/>
      <name val="Arial"/>
      <family val="2"/>
    </font>
    <font>
      <b/>
      <sz val="10"/>
      <name val="Arial"/>
      <family val="2"/>
    </font>
    <font>
      <b/>
      <sz val="7"/>
      <name val="Tms Rmn"/>
    </font>
    <font>
      <b/>
      <sz val="7"/>
      <name val="Arial"/>
      <family val="2"/>
    </font>
    <font>
      <sz val="7"/>
      <name val="Tms Rmn"/>
    </font>
    <font>
      <sz val="10"/>
      <name val="Geneva"/>
      <family val="2"/>
    </font>
    <font>
      <sz val="10"/>
      <color theme="0" tint="-0.249977111117893"/>
      <name val="Helv"/>
    </font>
    <font>
      <b/>
      <sz val="12"/>
      <name val="Arial"/>
      <family val="2"/>
    </font>
    <font>
      <b/>
      <sz val="11"/>
      <name val="Geneva"/>
    </font>
    <font>
      <b/>
      <sz val="10"/>
      <name val="Geneva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left"/>
    </xf>
    <xf numFmtId="164" fontId="0" fillId="0" borderId="0" xfId="0" applyNumberFormat="1"/>
    <xf numFmtId="0" fontId="3" fillId="0" borderId="3" xfId="0" applyFont="1" applyBorder="1"/>
    <xf numFmtId="0" fontId="7" fillId="0" borderId="3" xfId="0" applyFont="1" applyBorder="1"/>
    <xf numFmtId="164" fontId="0" fillId="0" borderId="3" xfId="0" applyNumberFormat="1" applyBorder="1"/>
    <xf numFmtId="0" fontId="7" fillId="0" borderId="3" xfId="0" applyFont="1" applyBorder="1" applyAlignment="1">
      <alignment horizontal="center"/>
    </xf>
    <xf numFmtId="5" fontId="0" fillId="0" borderId="0" xfId="0" applyNumberFormat="1"/>
    <xf numFmtId="0" fontId="7" fillId="0" borderId="5" xfId="0" applyFont="1" applyBorder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6" xfId="0" applyFont="1" applyBorder="1"/>
    <xf numFmtId="0" fontId="7" fillId="0" borderId="7" xfId="0" applyFont="1" applyBorder="1"/>
    <xf numFmtId="165" fontId="7" fillId="0" borderId="0" xfId="0" applyNumberFormat="1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8" xfId="0" applyFont="1" applyBorder="1"/>
    <xf numFmtId="6" fontId="7" fillId="0" borderId="0" xfId="0" applyNumberFormat="1" applyFont="1"/>
    <xf numFmtId="0" fontId="7" fillId="0" borderId="9" xfId="0" applyFont="1" applyBorder="1"/>
    <xf numFmtId="6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165" fontId="7" fillId="0" borderId="2" xfId="0" applyNumberFormat="1" applyFont="1" applyBorder="1" applyAlignment="1">
      <alignment horizontal="left"/>
    </xf>
    <xf numFmtId="10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0" fontId="7" fillId="0" borderId="6" xfId="0" applyNumberFormat="1" applyFont="1" applyBorder="1" applyAlignment="1">
      <alignment horizontal="center"/>
    </xf>
    <xf numFmtId="0" fontId="7" fillId="0" borderId="10" xfId="0" applyFont="1" applyBorder="1"/>
    <xf numFmtId="165" fontId="7" fillId="0" borderId="5" xfId="0" applyNumberFormat="1" applyFont="1" applyBorder="1"/>
    <xf numFmtId="6" fontId="7" fillId="0" borderId="5" xfId="0" applyNumberFormat="1" applyFont="1" applyBorder="1"/>
    <xf numFmtId="0" fontId="0" fillId="0" borderId="3" xfId="0" applyBorder="1"/>
    <xf numFmtId="5" fontId="0" fillId="0" borderId="3" xfId="0" applyNumberForma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Continuous"/>
    </xf>
    <xf numFmtId="6" fontId="7" fillId="0" borderId="0" xfId="0" applyNumberFormat="1" applyFont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left"/>
    </xf>
    <xf numFmtId="5" fontId="11" fillId="0" borderId="0" xfId="0" applyNumberFormat="1" applyFont="1" applyAlignment="1">
      <alignment horizontal="right"/>
    </xf>
    <xf numFmtId="0" fontId="7" fillId="0" borderId="13" xfId="0" applyFont="1" applyBorder="1"/>
    <xf numFmtId="0" fontId="7" fillId="0" borderId="2" xfId="0" applyFont="1" applyBorder="1"/>
    <xf numFmtId="0" fontId="8" fillId="0" borderId="0" xfId="0" applyFont="1"/>
    <xf numFmtId="0" fontId="0" fillId="0" borderId="11" xfId="0" applyBorder="1"/>
    <xf numFmtId="6" fontId="12" fillId="0" borderId="0" xfId="0" applyNumberFormat="1" applyFont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10" fontId="7" fillId="0" borderId="2" xfId="0" applyNumberFormat="1" applyFont="1" applyBorder="1"/>
    <xf numFmtId="0" fontId="9" fillId="0" borderId="2" xfId="0" applyFont="1" applyBorder="1" applyAlignment="1">
      <alignment horizontal="center"/>
    </xf>
    <xf numFmtId="0" fontId="8" fillId="0" borderId="10" xfId="0" applyFont="1" applyBorder="1"/>
    <xf numFmtId="9" fontId="11" fillId="0" borderId="0" xfId="0" applyNumberFormat="1" applyFont="1" applyAlignment="1">
      <alignment horizontal="center"/>
    </xf>
    <xf numFmtId="5" fontId="11" fillId="0" borderId="0" xfId="0" applyNumberFormat="1" applyFont="1"/>
    <xf numFmtId="0" fontId="13" fillId="0" borderId="0" xfId="0" applyFont="1"/>
    <xf numFmtId="0" fontId="3" fillId="0" borderId="2" xfId="0" applyFont="1" applyBorder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/>
    <xf numFmtId="6" fontId="15" fillId="0" borderId="1" xfId="0" applyNumberFormat="1" applyFont="1" applyBorder="1" applyProtection="1">
      <protection locked="0"/>
    </xf>
    <xf numFmtId="6" fontId="5" fillId="0" borderId="1" xfId="0" applyNumberFormat="1" applyFont="1" applyBorder="1" applyProtection="1">
      <protection locked="0"/>
    </xf>
    <xf numFmtId="0" fontId="0" fillId="0" borderId="1" xfId="0" applyBorder="1"/>
    <xf numFmtId="0" fontId="16" fillId="0" borderId="3" xfId="0" applyFont="1" applyBorder="1" applyAlignment="1">
      <alignment horizontal="left"/>
    </xf>
    <xf numFmtId="0" fontId="5" fillId="0" borderId="0" xfId="0" applyFont="1" applyAlignment="1">
      <alignment wrapText="1"/>
    </xf>
    <xf numFmtId="167" fontId="5" fillId="0" borderId="1" xfId="0" applyNumberFormat="1" applyFont="1" applyBorder="1" applyAlignment="1">
      <alignment horizontal="right"/>
    </xf>
    <xf numFmtId="0" fontId="5" fillId="0" borderId="0" xfId="0" applyFont="1"/>
    <xf numFmtId="0" fontId="17" fillId="0" borderId="0" xfId="0" applyFont="1"/>
    <xf numFmtId="6" fontId="5" fillId="0" borderId="0" xfId="1" applyNumberFormat="1" applyFont="1" applyFill="1" applyBorder="1"/>
    <xf numFmtId="0" fontId="18" fillId="0" borderId="0" xfId="0" applyFont="1"/>
    <xf numFmtId="5" fontId="5" fillId="0" borderId="0" xfId="0" applyNumberFormat="1" applyFont="1"/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wrapText="1"/>
    </xf>
    <xf numFmtId="2" fontId="16" fillId="2" borderId="12" xfId="0" applyNumberFormat="1" applyFont="1" applyFill="1" applyBorder="1" applyAlignment="1" applyProtection="1">
      <alignment horizontal="right"/>
      <protection locked="0"/>
    </xf>
    <xf numFmtId="2" fontId="16" fillId="2" borderId="12" xfId="0" applyNumberFormat="1" applyFont="1" applyFill="1" applyBorder="1" applyProtection="1">
      <protection locked="0"/>
    </xf>
    <xf numFmtId="2" fontId="16" fillId="1" borderId="12" xfId="0" applyNumberFormat="1" applyFont="1" applyFill="1" applyBorder="1" applyAlignment="1">
      <alignment horizontal="right"/>
    </xf>
    <xf numFmtId="2" fontId="16" fillId="1" borderId="12" xfId="0" applyNumberFormat="1" applyFont="1" applyFill="1" applyBorder="1"/>
    <xf numFmtId="2" fontId="4" fillId="0" borderId="0" xfId="1" applyNumberFormat="1" applyFont="1" applyFill="1" applyBorder="1" applyAlignment="1">
      <alignment horizontal="center"/>
    </xf>
    <xf numFmtId="2" fontId="4" fillId="0" borderId="0" xfId="0" applyNumberFormat="1" applyFont="1"/>
    <xf numFmtId="0" fontId="19" fillId="0" borderId="0" xfId="0" applyFont="1" applyAlignment="1">
      <alignment horizontal="center"/>
    </xf>
    <xf numFmtId="0" fontId="15" fillId="0" borderId="1" xfId="0" applyFont="1" applyBorder="1" applyProtection="1">
      <protection locked="0"/>
    </xf>
    <xf numFmtId="0" fontId="5" fillId="0" borderId="0" xfId="0" applyFont="1" applyAlignment="1">
      <alignment horizontal="right" wrapText="1"/>
    </xf>
    <xf numFmtId="0" fontId="9" fillId="0" borderId="5" xfId="0" applyFont="1" applyBorder="1"/>
    <xf numFmtId="0" fontId="9" fillId="0" borderId="1" xfId="0" applyFont="1" applyBorder="1"/>
    <xf numFmtId="0" fontId="9" fillId="0" borderId="0" xfId="0" applyFont="1"/>
    <xf numFmtId="0" fontId="22" fillId="2" borderId="16" xfId="0" applyFont="1" applyFill="1" applyBorder="1" applyAlignment="1">
      <alignment horizontal="center"/>
    </xf>
    <xf numFmtId="0" fontId="23" fillId="3" borderId="12" xfId="0" applyFont="1" applyFill="1" applyBorder="1"/>
    <xf numFmtId="0" fontId="21" fillId="0" borderId="17" xfId="0" applyFont="1" applyBorder="1"/>
    <xf numFmtId="0" fontId="3" fillId="4" borderId="18" xfId="0" applyFont="1" applyFill="1" applyBorder="1" applyAlignment="1">
      <alignment wrapText="1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 applyAlignment="1">
      <alignment wrapText="1"/>
    </xf>
    <xf numFmtId="0" fontId="3" fillId="4" borderId="22" xfId="0" applyFont="1" applyFill="1" applyBorder="1"/>
    <xf numFmtId="0" fontId="3" fillId="4" borderId="23" xfId="0" applyFont="1" applyFill="1" applyBorder="1"/>
    <xf numFmtId="0" fontId="21" fillId="4" borderId="0" xfId="0" applyFont="1" applyFill="1"/>
    <xf numFmtId="0" fontId="3" fillId="4" borderId="17" xfId="0" applyFont="1" applyFill="1" applyBorder="1"/>
    <xf numFmtId="0" fontId="3" fillId="4" borderId="24" xfId="0" applyFont="1" applyFill="1" applyBorder="1" applyAlignment="1">
      <alignment wrapText="1"/>
    </xf>
    <xf numFmtId="0" fontId="3" fillId="4" borderId="0" xfId="0" applyFont="1" applyFill="1"/>
    <xf numFmtId="0" fontId="21" fillId="4" borderId="17" xfId="0" applyFont="1" applyFill="1" applyBorder="1"/>
    <xf numFmtId="0" fontId="21" fillId="4" borderId="24" xfId="0" applyFont="1" applyFill="1" applyBorder="1" applyAlignment="1">
      <alignment wrapText="1"/>
    </xf>
    <xf numFmtId="0" fontId="22" fillId="0" borderId="24" xfId="0" applyFont="1" applyBorder="1" applyAlignment="1">
      <alignment wrapText="1"/>
    </xf>
    <xf numFmtId="2" fontId="7" fillId="0" borderId="0" xfId="0" applyNumberFormat="1" applyFont="1" applyAlignment="1">
      <alignment horizontal="right"/>
    </xf>
    <xf numFmtId="0" fontId="7" fillId="2" borderId="12" xfId="0" applyFont="1" applyFill="1" applyBorder="1" applyAlignment="1" applyProtection="1">
      <alignment horizontal="right"/>
      <protection locked="0"/>
    </xf>
    <xf numFmtId="6" fontId="7" fillId="2" borderId="12" xfId="0" applyNumberFormat="1" applyFont="1" applyFill="1" applyBorder="1" applyAlignment="1" applyProtection="1">
      <alignment horizontal="righ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8" fontId="7" fillId="2" borderId="12" xfId="0" applyNumberFormat="1" applyFont="1" applyFill="1" applyBorder="1" applyAlignment="1" applyProtection="1">
      <alignment horizontal="left"/>
      <protection locked="0"/>
    </xf>
    <xf numFmtId="8" fontId="7" fillId="2" borderId="12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left"/>
    </xf>
    <xf numFmtId="0" fontId="10" fillId="0" borderId="3" xfId="0" applyFont="1" applyBorder="1"/>
    <xf numFmtId="0" fontId="9" fillId="0" borderId="5" xfId="0" applyFont="1" applyBorder="1" applyAlignment="1">
      <alignment horizontal="left"/>
    </xf>
    <xf numFmtId="0" fontId="6" fillId="0" borderId="0" xfId="0" applyFont="1"/>
    <xf numFmtId="10" fontId="5" fillId="0" borderId="0" xfId="3" applyNumberFormat="1" applyFont="1" applyFill="1" applyBorder="1"/>
    <xf numFmtId="0" fontId="11" fillId="2" borderId="3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>
      <alignment horizontal="left"/>
    </xf>
    <xf numFmtId="0" fontId="25" fillId="4" borderId="0" xfId="0" applyFont="1" applyFill="1"/>
    <xf numFmtId="0" fontId="22" fillId="4" borderId="0" xfId="0" applyFont="1" applyFill="1" applyAlignment="1">
      <alignment horizontal="center"/>
    </xf>
    <xf numFmtId="0" fontId="24" fillId="4" borderId="0" xfId="0" applyFont="1" applyFill="1"/>
    <xf numFmtId="5" fontId="11" fillId="0" borderId="0" xfId="0" applyNumberFormat="1" applyFont="1" applyAlignment="1">
      <alignment horizontal="center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/>
      <protection locked="0"/>
    </xf>
    <xf numFmtId="0" fontId="4" fillId="6" borderId="1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0" fontId="11" fillId="5" borderId="3" xfId="0" applyFont="1" applyFill="1" applyBorder="1" applyAlignment="1" applyProtection="1">
      <alignment horizontal="left"/>
      <protection locked="0"/>
    </xf>
    <xf numFmtId="1" fontId="16" fillId="2" borderId="5" xfId="0" applyNumberFormat="1" applyFont="1" applyFill="1" applyBorder="1" applyAlignment="1" applyProtection="1">
      <alignment horizontal="right"/>
      <protection locked="0"/>
    </xf>
    <xf numFmtId="2" fontId="16" fillId="2" borderId="5" xfId="0" applyNumberFormat="1" applyFont="1" applyFill="1" applyBorder="1" applyAlignment="1" applyProtection="1">
      <alignment horizontal="right"/>
      <protection locked="0"/>
    </xf>
    <xf numFmtId="10" fontId="0" fillId="8" borderId="12" xfId="0" applyNumberFormat="1" applyFill="1" applyBorder="1"/>
    <xf numFmtId="6" fontId="0" fillId="5" borderId="12" xfId="0" applyNumberFormat="1" applyFill="1" applyBorder="1" applyProtection="1">
      <protection locked="0"/>
    </xf>
    <xf numFmtId="14" fontId="0" fillId="0" borderId="0" xfId="0" applyNumberFormat="1"/>
    <xf numFmtId="0" fontId="7" fillId="0" borderId="8" xfId="0" applyFont="1" applyBorder="1" applyAlignment="1">
      <alignment horizontal="left"/>
    </xf>
    <xf numFmtId="0" fontId="4" fillId="0" borderId="5" xfId="0" applyFont="1" applyBorder="1"/>
    <xf numFmtId="165" fontId="7" fillId="0" borderId="5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center" vertical="center"/>
    </xf>
    <xf numFmtId="1" fontId="4" fillId="2" borderId="12" xfId="4" applyNumberFormat="1" applyFont="1" applyFill="1" applyBorder="1" applyAlignment="1" applyProtection="1">
      <alignment horizontal="center" vertical="center"/>
      <protection locked="0"/>
    </xf>
    <xf numFmtId="168" fontId="4" fillId="2" borderId="12" xfId="4" applyNumberFormat="1" applyFont="1" applyFill="1" applyBorder="1" applyAlignment="1" applyProtection="1">
      <alignment horizontal="center"/>
      <protection locked="0"/>
    </xf>
    <xf numFmtId="1" fontId="4" fillId="2" borderId="14" xfId="4" applyNumberFormat="1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/>
    <xf numFmtId="0" fontId="4" fillId="7" borderId="9" xfId="0" applyFont="1" applyFill="1" applyBorder="1"/>
    <xf numFmtId="0" fontId="25" fillId="4" borderId="18" xfId="0" applyFont="1" applyFill="1" applyBorder="1"/>
    <xf numFmtId="0" fontId="21" fillId="4" borderId="19" xfId="0" applyFont="1" applyFill="1" applyBorder="1" applyAlignment="1">
      <alignment wrapText="1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0" fontId="7" fillId="0" borderId="12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left"/>
    </xf>
    <xf numFmtId="166" fontId="7" fillId="0" borderId="0" xfId="0" applyNumberFormat="1" applyFont="1"/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19" fillId="8" borderId="12" xfId="0" applyNumberFormat="1" applyFont="1" applyFill="1" applyBorder="1"/>
    <xf numFmtId="3" fontId="4" fillId="0" borderId="0" xfId="0" applyNumberFormat="1" applyFont="1"/>
    <xf numFmtId="3" fontId="4" fillId="8" borderId="12" xfId="0" applyNumberFormat="1" applyFont="1" applyFill="1" applyBorder="1"/>
    <xf numFmtId="3" fontId="4" fillId="8" borderId="15" xfId="0" applyNumberFormat="1" applyFont="1" applyFill="1" applyBorder="1"/>
    <xf numFmtId="168" fontId="4" fillId="8" borderId="12" xfId="4" applyNumberFormat="1" applyFont="1" applyFill="1" applyBorder="1" applyAlignment="1" applyProtection="1">
      <alignment horizontal="center"/>
    </xf>
    <xf numFmtId="1" fontId="4" fillId="8" borderId="12" xfId="4" applyNumberFormat="1" applyFont="1" applyFill="1" applyBorder="1" applyAlignment="1" applyProtection="1">
      <alignment horizontal="center" vertical="center"/>
    </xf>
    <xf numFmtId="168" fontId="4" fillId="0" borderId="0" xfId="4" applyNumberFormat="1" applyFont="1" applyFill="1" applyBorder="1" applyProtection="1"/>
    <xf numFmtId="2" fontId="20" fillId="0" borderId="12" xfId="0" applyNumberFormat="1" applyFont="1" applyBorder="1" applyAlignment="1">
      <alignment horizontal="right"/>
    </xf>
    <xf numFmtId="3" fontId="19" fillId="8" borderId="12" xfId="0" applyNumberFormat="1" applyFont="1" applyFill="1" applyBorder="1" applyAlignment="1">
      <alignment horizontal="center"/>
    </xf>
    <xf numFmtId="6" fontId="7" fillId="2" borderId="12" xfId="0" applyNumberFormat="1" applyFont="1" applyFill="1" applyBorder="1" applyProtection="1">
      <protection locked="0"/>
    </xf>
    <xf numFmtId="8" fontId="7" fillId="2" borderId="12" xfId="0" applyNumberFormat="1" applyFont="1" applyFill="1" applyBorder="1" applyProtection="1">
      <protection locked="0"/>
    </xf>
    <xf numFmtId="5" fontId="19" fillId="8" borderId="12" xfId="0" applyNumberFormat="1" applyFont="1" applyFill="1" applyBorder="1"/>
    <xf numFmtId="5" fontId="4" fillId="0" borderId="0" xfId="0" applyNumberFormat="1" applyFont="1"/>
    <xf numFmtId="43" fontId="4" fillId="0" borderId="0" xfId="4" applyFont="1" applyFill="1" applyBorder="1" applyProtection="1"/>
    <xf numFmtId="168" fontId="19" fillId="8" borderId="12" xfId="4" applyNumberFormat="1" applyFont="1" applyFill="1" applyBorder="1" applyProtection="1"/>
    <xf numFmtId="168" fontId="4" fillId="8" borderId="12" xfId="4" applyNumberFormat="1" applyFont="1" applyFill="1" applyBorder="1" applyProtection="1"/>
    <xf numFmtId="8" fontId="0" fillId="5" borderId="12" xfId="0" applyNumberFormat="1" applyFill="1" applyBorder="1" applyProtection="1">
      <protection locked="0"/>
    </xf>
    <xf numFmtId="0" fontId="0" fillId="0" borderId="12" xfId="0" applyBorder="1"/>
    <xf numFmtId="9" fontId="0" fillId="0" borderId="12" xfId="3" applyFont="1" applyFill="1" applyBorder="1"/>
    <xf numFmtId="10" fontId="0" fillId="0" borderId="12" xfId="3" applyNumberFormat="1" applyFont="1" applyFill="1" applyBorder="1"/>
    <xf numFmtId="0" fontId="0" fillId="5" borderId="12" xfId="0" applyFill="1" applyBorder="1" applyProtection="1">
      <protection locked="0"/>
    </xf>
    <xf numFmtId="166" fontId="0" fillId="5" borderId="12" xfId="0" applyNumberFormat="1" applyFill="1" applyBorder="1" applyProtection="1">
      <protection locked="0"/>
    </xf>
    <xf numFmtId="0" fontId="15" fillId="8" borderId="16" xfId="0" applyFont="1" applyFill="1" applyBorder="1" applyAlignment="1">
      <alignment horizontal="left"/>
    </xf>
    <xf numFmtId="169" fontId="11" fillId="8" borderId="16" xfId="0" applyNumberFormat="1" applyFont="1" applyFill="1" applyBorder="1" applyAlignment="1">
      <alignment horizontal="left"/>
    </xf>
    <xf numFmtId="168" fontId="4" fillId="8" borderId="14" xfId="4" applyNumberFormat="1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6" fontId="5" fillId="0" borderId="0" xfId="0" applyNumberFormat="1" applyFont="1"/>
    <xf numFmtId="0" fontId="15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2" fontId="16" fillId="0" borderId="12" xfId="0" applyNumberFormat="1" applyFont="1" applyBorder="1"/>
    <xf numFmtId="5" fontId="4" fillId="0" borderId="0" xfId="0" applyNumberFormat="1" applyFont="1" applyAlignment="1">
      <alignment horizontal="left"/>
    </xf>
    <xf numFmtId="0" fontId="5" fillId="0" borderId="8" xfId="0" applyFont="1" applyBorder="1"/>
    <xf numFmtId="0" fontId="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11" fillId="5" borderId="5" xfId="0" applyFont="1" applyFill="1" applyBorder="1" applyAlignment="1" applyProtection="1">
      <alignment horizontal="center"/>
      <protection locked="0"/>
    </xf>
    <xf numFmtId="0" fontId="7" fillId="0" borderId="15" xfId="0" applyFont="1" applyBorder="1"/>
    <xf numFmtId="0" fontId="7" fillId="0" borderId="0" xfId="0" applyFont="1" applyAlignment="1">
      <alignment horizontal="center"/>
    </xf>
    <xf numFmtId="5" fontId="11" fillId="8" borderId="0" xfId="0" applyNumberFormat="1" applyFont="1" applyFill="1" applyAlignment="1">
      <alignment horizontal="center"/>
    </xf>
    <xf numFmtId="166" fontId="7" fillId="8" borderId="0" xfId="0" applyNumberFormat="1" applyFont="1" applyFill="1"/>
    <xf numFmtId="0" fontId="7" fillId="0" borderId="0" xfId="2" applyFont="1" applyAlignment="1">
      <alignment horizontal="right"/>
    </xf>
    <xf numFmtId="5" fontId="11" fillId="0" borderId="0" xfId="0" applyNumberFormat="1" applyFont="1" applyAlignment="1">
      <alignment horizontal="centerContinuous"/>
    </xf>
    <xf numFmtId="0" fontId="15" fillId="0" borderId="1" xfId="0" applyFont="1" applyBorder="1"/>
    <xf numFmtId="6" fontId="15" fillId="0" borderId="1" xfId="0" applyNumberFormat="1" applyFont="1" applyBorder="1"/>
    <xf numFmtId="6" fontId="5" fillId="0" borderId="1" xfId="0" applyNumberFormat="1" applyFont="1" applyBorder="1"/>
    <xf numFmtId="2" fontId="4" fillId="0" borderId="0" xfId="1" applyNumberFormat="1" applyFont="1" applyFill="1" applyBorder="1" applyAlignment="1" applyProtection="1">
      <alignment horizontal="center"/>
    </xf>
    <xf numFmtId="0" fontId="11" fillId="8" borderId="3" xfId="0" applyFont="1" applyFill="1" applyBorder="1" applyAlignment="1">
      <alignment horizontal="left"/>
    </xf>
    <xf numFmtId="169" fontId="5" fillId="8" borderId="16" xfId="0" applyNumberFormat="1" applyFont="1" applyFill="1" applyBorder="1" applyAlignment="1">
      <alignment horizontal="left"/>
    </xf>
    <xf numFmtId="5" fontId="4" fillId="8" borderId="15" xfId="0" applyNumberFormat="1" applyFont="1" applyFill="1" applyBorder="1"/>
    <xf numFmtId="5" fontId="4" fillId="8" borderId="12" xfId="0" applyNumberFormat="1" applyFont="1" applyFill="1" applyBorder="1"/>
    <xf numFmtId="6" fontId="5" fillId="0" borderId="0" xfId="1" applyNumberFormat="1" applyFont="1" applyFill="1" applyBorder="1" applyProtection="1"/>
    <xf numFmtId="10" fontId="5" fillId="0" borderId="0" xfId="3" applyNumberFormat="1" applyFont="1" applyFill="1" applyBorder="1" applyProtection="1"/>
    <xf numFmtId="168" fontId="3" fillId="0" borderId="3" xfId="4" applyNumberFormat="1" applyFont="1" applyFill="1" applyBorder="1" applyProtection="1"/>
    <xf numFmtId="168" fontId="3" fillId="0" borderId="0" xfId="4" applyNumberFormat="1" applyFont="1" applyFill="1" applyBorder="1" applyProtection="1"/>
    <xf numFmtId="168" fontId="19" fillId="0" borderId="0" xfId="4" applyNumberFormat="1" applyFont="1" applyFill="1" applyBorder="1" applyAlignment="1" applyProtection="1">
      <alignment horizontal="center"/>
    </xf>
    <xf numFmtId="168" fontId="4" fillId="8" borderId="15" xfId="4" applyNumberFormat="1" applyFont="1" applyFill="1" applyBorder="1" applyProtection="1"/>
    <xf numFmtId="0" fontId="4" fillId="8" borderId="9" xfId="0" applyFont="1" applyFill="1" applyBorder="1" applyAlignment="1">
      <alignment horizontal="center"/>
    </xf>
    <xf numFmtId="0" fontId="3" fillId="4" borderId="24" xfId="0" applyFont="1" applyFill="1" applyBorder="1"/>
    <xf numFmtId="0" fontId="3" fillId="4" borderId="21" xfId="0" applyFont="1" applyFill="1" applyBorder="1"/>
    <xf numFmtId="0" fontId="15" fillId="0" borderId="16" xfId="0" applyFont="1" applyBorder="1" applyAlignment="1">
      <alignment horizontal="left"/>
    </xf>
    <xf numFmtId="168" fontId="4" fillId="0" borderId="0" xfId="4" applyNumberFormat="1" applyFont="1" applyFill="1" applyBorder="1" applyAlignment="1" applyProtection="1">
      <alignment horizontal="center"/>
    </xf>
    <xf numFmtId="1" fontId="4" fillId="0" borderId="0" xfId="4" applyNumberFormat="1" applyFont="1" applyFill="1" applyBorder="1" applyAlignment="1" applyProtection="1">
      <alignment horizontal="center" vertical="center"/>
    </xf>
    <xf numFmtId="0" fontId="19" fillId="0" borderId="0" xfId="0" applyFont="1"/>
    <xf numFmtId="2" fontId="16" fillId="0" borderId="12" xfId="0" applyNumberFormat="1" applyFont="1" applyBorder="1" applyAlignment="1">
      <alignment horizontal="right"/>
    </xf>
    <xf numFmtId="8" fontId="4" fillId="0" borderId="0" xfId="0" applyNumberFormat="1" applyFont="1"/>
    <xf numFmtId="1" fontId="16" fillId="0" borderId="12" xfId="0" applyNumberFormat="1" applyFont="1" applyBorder="1"/>
    <xf numFmtId="7" fontId="4" fillId="0" borderId="0" xfId="0" applyNumberFormat="1" applyFont="1"/>
    <xf numFmtId="1" fontId="5" fillId="0" borderId="16" xfId="0" applyNumberFormat="1" applyFont="1" applyBorder="1"/>
    <xf numFmtId="0" fontId="27" fillId="0" borderId="0" xfId="0" applyFont="1"/>
    <xf numFmtId="0" fontId="7" fillId="0" borderId="12" xfId="0" applyFont="1" applyBorder="1" applyAlignment="1">
      <alignment horizontal="right"/>
    </xf>
    <xf numFmtId="6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8" fontId="7" fillId="0" borderId="12" xfId="0" applyNumberFormat="1" applyFont="1" applyBorder="1" applyAlignment="1">
      <alignment horizontal="left"/>
    </xf>
    <xf numFmtId="8" fontId="7" fillId="0" borderId="12" xfId="0" applyNumberFormat="1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8" fontId="4" fillId="0" borderId="9" xfId="4" applyNumberFormat="1" applyFont="1" applyFill="1" applyBorder="1" applyAlignment="1" applyProtection="1">
      <alignment horizontal="center"/>
    </xf>
    <xf numFmtId="0" fontId="7" fillId="0" borderId="0" xfId="2" applyFont="1" applyAlignment="1">
      <alignment horizontal="left"/>
    </xf>
    <xf numFmtId="168" fontId="5" fillId="0" borderId="12" xfId="4" applyNumberFormat="1" applyFont="1" applyFill="1" applyBorder="1" applyProtection="1"/>
    <xf numFmtId="6" fontId="0" fillId="8" borderId="12" xfId="0" applyNumberFormat="1" applyFill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0" fillId="0" borderId="0" xfId="0" applyFont="1"/>
    <xf numFmtId="166" fontId="0" fillId="0" borderId="12" xfId="3" applyNumberFormat="1" applyFont="1" applyBorder="1"/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0" fillId="11" borderId="24" xfId="0" applyFill="1" applyBorder="1"/>
    <xf numFmtId="0" fontId="0" fillId="11" borderId="17" xfId="0" applyFill="1" applyBorder="1"/>
    <xf numFmtId="0" fontId="0" fillId="11" borderId="21" xfId="0" applyFill="1" applyBorder="1"/>
    <xf numFmtId="0" fontId="0" fillId="11" borderId="23" xfId="0" applyFill="1" applyBorder="1"/>
    <xf numFmtId="0" fontId="0" fillId="10" borderId="18" xfId="0" applyFill="1" applyBorder="1" applyAlignment="1">
      <alignment wrapText="1"/>
    </xf>
    <xf numFmtId="0" fontId="0" fillId="10" borderId="21" xfId="0" applyFill="1" applyBorder="1" applyAlignment="1">
      <alignment wrapText="1"/>
    </xf>
    <xf numFmtId="0" fontId="0" fillId="10" borderId="23" xfId="0" applyFill="1" applyBorder="1" applyAlignment="1">
      <alignment vertical="center"/>
    </xf>
    <xf numFmtId="3" fontId="4" fillId="9" borderId="14" xfId="0" applyNumberFormat="1" applyFont="1" applyFill="1" applyBorder="1"/>
    <xf numFmtId="3" fontId="4" fillId="9" borderId="11" xfId="0" applyNumberFormat="1" applyFont="1" applyFill="1" applyBorder="1"/>
    <xf numFmtId="3" fontId="4" fillId="9" borderId="4" xfId="0" applyNumberFormat="1" applyFont="1" applyFill="1" applyBorder="1"/>
    <xf numFmtId="0" fontId="4" fillId="9" borderId="9" xfId="0" applyFont="1" applyFill="1" applyBorder="1"/>
    <xf numFmtId="0" fontId="4" fillId="9" borderId="15" xfId="0" applyFont="1" applyFill="1" applyBorder="1"/>
    <xf numFmtId="5" fontId="4" fillId="9" borderId="14" xfId="0" applyNumberFormat="1" applyFont="1" applyFill="1" applyBorder="1"/>
    <xf numFmtId="5" fontId="4" fillId="9" borderId="11" xfId="0" applyNumberFormat="1" applyFont="1" applyFill="1" applyBorder="1"/>
    <xf numFmtId="5" fontId="4" fillId="9" borderId="4" xfId="0" applyNumberFormat="1" applyFont="1" applyFill="1" applyBorder="1"/>
    <xf numFmtId="168" fontId="4" fillId="9" borderId="14" xfId="4" applyNumberFormat="1" applyFont="1" applyFill="1" applyBorder="1" applyAlignment="1" applyProtection="1"/>
    <xf numFmtId="168" fontId="4" fillId="9" borderId="11" xfId="4" applyNumberFormat="1" applyFont="1" applyFill="1" applyBorder="1" applyAlignment="1" applyProtection="1"/>
    <xf numFmtId="168" fontId="4" fillId="9" borderId="4" xfId="4" applyNumberFormat="1" applyFont="1" applyFill="1" applyBorder="1" applyAlignment="1" applyProtection="1"/>
    <xf numFmtId="0" fontId="30" fillId="11" borderId="24" xfId="0" applyFont="1" applyFill="1" applyBorder="1" applyAlignment="1">
      <alignment horizontal="center" wrapText="1"/>
    </xf>
    <xf numFmtId="0" fontId="30" fillId="11" borderId="17" xfId="0" applyFont="1" applyFill="1" applyBorder="1" applyAlignment="1">
      <alignment horizontal="center" wrapText="1"/>
    </xf>
    <xf numFmtId="0" fontId="0" fillId="5" borderId="20" xfId="0" applyFill="1" applyBorder="1" applyAlignment="1">
      <alignment horizontal="center" vertical="center"/>
    </xf>
    <xf numFmtId="0" fontId="0" fillId="12" borderId="0" xfId="0" applyFill="1"/>
    <xf numFmtId="0" fontId="0" fillId="12" borderId="22" xfId="0" applyFill="1" applyBorder="1"/>
    <xf numFmtId="0" fontId="29" fillId="9" borderId="12" xfId="0" applyFont="1" applyFill="1" applyBorder="1" applyAlignment="1">
      <alignment horizontal="center"/>
    </xf>
    <xf numFmtId="0" fontId="30" fillId="11" borderId="18" xfId="0" applyFont="1" applyFill="1" applyBorder="1" applyAlignment="1">
      <alignment horizontal="center" wrapText="1"/>
    </xf>
    <xf numFmtId="0" fontId="30" fillId="11" borderId="20" xfId="0" applyFont="1" applyFill="1" applyBorder="1" applyAlignment="1">
      <alignment horizontal="center" wrapText="1"/>
    </xf>
    <xf numFmtId="0" fontId="4" fillId="5" borderId="5" xfId="0" applyFont="1" applyFill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center"/>
    </xf>
    <xf numFmtId="5" fontId="11" fillId="3" borderId="12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5" fontId="11" fillId="1" borderId="12" xfId="0" applyNumberFormat="1" applyFont="1" applyFill="1" applyBorder="1" applyAlignment="1">
      <alignment horizontal="center"/>
    </xf>
    <xf numFmtId="5" fontId="11" fillId="2" borderId="12" xfId="0" applyNumberFormat="1" applyFont="1" applyFill="1" applyBorder="1" applyAlignment="1" applyProtection="1">
      <alignment horizontal="center"/>
      <protection locked="0"/>
    </xf>
    <xf numFmtId="5" fontId="11" fillId="6" borderId="12" xfId="0" applyNumberFormat="1" applyFont="1" applyFill="1" applyBorder="1" applyAlignment="1">
      <alignment horizontal="center"/>
    </xf>
    <xf numFmtId="6" fontId="11" fillId="8" borderId="12" xfId="0" applyNumberFormat="1" applyFont="1" applyFill="1" applyBorder="1" applyAlignment="1">
      <alignment horizontal="center"/>
    </xf>
    <xf numFmtId="5" fontId="11" fillId="8" borderId="12" xfId="0" applyNumberFormat="1" applyFont="1" applyFill="1" applyBorder="1" applyAlignment="1">
      <alignment horizontal="center"/>
    </xf>
    <xf numFmtId="5" fontId="11" fillId="5" borderId="9" xfId="0" applyNumberFormat="1" applyFont="1" applyFill="1" applyBorder="1" applyAlignment="1" applyProtection="1">
      <alignment horizontal="center"/>
      <protection locked="0"/>
    </xf>
    <xf numFmtId="5" fontId="11" fillId="5" borderId="5" xfId="0" applyNumberFormat="1" applyFont="1" applyFill="1" applyBorder="1" applyAlignment="1" applyProtection="1">
      <alignment horizontal="center"/>
      <protection locked="0"/>
    </xf>
    <xf numFmtId="5" fontId="11" fillId="5" borderId="15" xfId="0" applyNumberFormat="1" applyFont="1" applyFill="1" applyBorder="1" applyAlignment="1" applyProtection="1">
      <alignment horizontal="center"/>
      <protection locked="0"/>
    </xf>
    <xf numFmtId="5" fontId="11" fillId="5" borderId="12" xfId="0" applyNumberFormat="1" applyFont="1" applyFill="1" applyBorder="1" applyAlignment="1" applyProtection="1">
      <alignment horizontal="center"/>
      <protection locked="0"/>
    </xf>
    <xf numFmtId="5" fontId="11" fillId="2" borderId="9" xfId="0" applyNumberFormat="1" applyFont="1" applyFill="1" applyBorder="1" applyAlignment="1" applyProtection="1">
      <alignment horizontal="center"/>
      <protection locked="0"/>
    </xf>
    <xf numFmtId="5" fontId="11" fillId="2" borderId="5" xfId="0" applyNumberFormat="1" applyFont="1" applyFill="1" applyBorder="1" applyAlignment="1" applyProtection="1">
      <alignment horizontal="center"/>
      <protection locked="0"/>
    </xf>
    <xf numFmtId="5" fontId="11" fillId="2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5" borderId="5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0" fontId="28" fillId="0" borderId="25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27" xfId="0" applyFont="1" applyBorder="1" applyAlignment="1">
      <alignment horizontal="center" wrapText="1"/>
    </xf>
    <xf numFmtId="5" fontId="11" fillId="0" borderId="2" xfId="0" applyNumberFormat="1" applyFont="1" applyBorder="1" applyAlignment="1">
      <alignment horizontal="center"/>
    </xf>
    <xf numFmtId="5" fontId="11" fillId="0" borderId="3" xfId="0" applyNumberFormat="1" applyFont="1" applyBorder="1" applyAlignment="1">
      <alignment horizontal="center"/>
    </xf>
    <xf numFmtId="5" fontId="11" fillId="0" borderId="13" xfId="0" applyNumberFormat="1" applyFont="1" applyBorder="1" applyAlignment="1">
      <alignment horizontal="center"/>
    </xf>
    <xf numFmtId="5" fontId="11" fillId="0" borderId="6" xfId="0" applyNumberFormat="1" applyFont="1" applyBorder="1" applyAlignment="1">
      <alignment horizontal="center"/>
    </xf>
    <xf numFmtId="5" fontId="11" fillId="0" borderId="1" xfId="0" applyNumberFormat="1" applyFont="1" applyBorder="1" applyAlignment="1">
      <alignment horizontal="center"/>
    </xf>
    <xf numFmtId="5" fontId="11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5" fontId="11" fillId="0" borderId="12" xfId="0" applyNumberFormat="1" applyFont="1" applyBorder="1" applyAlignment="1">
      <alignment horizontal="center"/>
    </xf>
    <xf numFmtId="5" fontId="11" fillId="0" borderId="14" xfId="0" applyNumberFormat="1" applyFont="1" applyBorder="1" applyAlignment="1">
      <alignment horizontal="center"/>
    </xf>
  </cellXfs>
  <cellStyles count="6">
    <cellStyle name="Comma" xfId="4" builtinId="3"/>
    <cellStyle name="Comma 2" xfId="5" xr:uid="{9D3D606D-3E43-470C-B033-0DD0494B955B}"/>
    <cellStyle name="Currency" xfId="1" builtinId="4"/>
    <cellStyle name="Normal" xfId="0" builtinId="0"/>
    <cellStyle name="Normal_Yr 1_1" xfId="2" xr:uid="{00000000-0005-0000-0000-000003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5FFC5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workbookViewId="0">
      <selection activeCell="E38" sqref="E38"/>
    </sheetView>
  </sheetViews>
  <sheetFormatPr defaultRowHeight="12.75"/>
  <cols>
    <col min="1" max="1" width="21.7109375" bestFit="1" customWidth="1"/>
    <col min="2" max="2" width="12.42578125" customWidth="1"/>
    <col min="3" max="3" width="18.28515625" customWidth="1"/>
    <col min="4" max="4" width="27.5703125" bestFit="1" customWidth="1"/>
    <col min="5" max="5" width="14.42578125" customWidth="1"/>
    <col min="6" max="6" width="10.42578125" customWidth="1"/>
  </cols>
  <sheetData>
    <row r="1" spans="1:8">
      <c r="A1" t="s">
        <v>0</v>
      </c>
      <c r="B1" t="s">
        <v>1</v>
      </c>
      <c r="C1" t="s">
        <v>2</v>
      </c>
      <c r="D1" s="101"/>
      <c r="E1" s="102"/>
      <c r="F1" s="103"/>
    </row>
    <row r="2" spans="1:8" ht="13.5" thickBot="1">
      <c r="D2" s="113" t="s">
        <v>3</v>
      </c>
      <c r="E2" s="107"/>
      <c r="F2" s="108"/>
    </row>
    <row r="3" spans="1:8" ht="13.5" thickBot="1">
      <c r="A3" t="s">
        <v>4</v>
      </c>
      <c r="B3" s="142">
        <v>0.32969999999999999</v>
      </c>
      <c r="C3" s="123"/>
      <c r="D3" s="112"/>
      <c r="E3" s="98" t="s">
        <v>5</v>
      </c>
      <c r="F3" s="100" t="s">
        <v>6</v>
      </c>
    </row>
    <row r="4" spans="1:8">
      <c r="A4" t="s">
        <v>7</v>
      </c>
      <c r="B4" s="142">
        <v>4.0000000000000001E-3</v>
      </c>
      <c r="C4" s="123"/>
      <c r="D4" s="109"/>
      <c r="E4" s="110"/>
      <c r="F4" s="111"/>
    </row>
    <row r="5" spans="1:8">
      <c r="A5" t="s">
        <v>8</v>
      </c>
      <c r="B5" s="142">
        <v>8.0600000000000005E-2</v>
      </c>
      <c r="C5" s="123"/>
      <c r="D5" s="109"/>
      <c r="E5" s="99" t="s">
        <v>9</v>
      </c>
      <c r="F5" s="100" t="s">
        <v>6</v>
      </c>
    </row>
    <row r="6" spans="1:8" ht="13.5" thickBot="1">
      <c r="C6" s="123"/>
      <c r="D6" s="104"/>
      <c r="E6" s="105"/>
      <c r="F6" s="106"/>
    </row>
    <row r="7" spans="1:8">
      <c r="A7" s="138" t="s">
        <v>10</v>
      </c>
      <c r="B7" s="249">
        <v>15461</v>
      </c>
      <c r="C7" s="123" t="s">
        <v>11</v>
      </c>
    </row>
    <row r="8" spans="1:8">
      <c r="C8" s="123"/>
    </row>
    <row r="9" spans="1:8">
      <c r="A9" t="s">
        <v>146</v>
      </c>
      <c r="B9" s="143">
        <f>601.07*E11+3091</f>
        <v>12107.050000000001</v>
      </c>
      <c r="C9" s="123" t="s">
        <v>13</v>
      </c>
      <c r="D9" s="278" t="s">
        <v>162</v>
      </c>
      <c r="E9" s="278"/>
    </row>
    <row r="10" spans="1:8" ht="13.5" thickBot="1">
      <c r="A10" t="s">
        <v>147</v>
      </c>
      <c r="B10" s="143">
        <f>B9*1.05</f>
        <v>12712.402500000002</v>
      </c>
      <c r="C10" s="123" t="s">
        <v>14</v>
      </c>
      <c r="D10" s="279"/>
      <c r="E10" s="279"/>
      <c r="F10" s="255"/>
      <c r="G10" s="255"/>
      <c r="H10" s="255"/>
    </row>
    <row r="11" spans="1:8">
      <c r="A11" t="s">
        <v>148</v>
      </c>
      <c r="B11" s="143">
        <f>B10*1.05</f>
        <v>13348.022625000003</v>
      </c>
      <c r="C11" s="123" t="s">
        <v>14</v>
      </c>
      <c r="D11" s="261" t="s">
        <v>145</v>
      </c>
      <c r="E11" s="277">
        <v>15</v>
      </c>
      <c r="F11" s="255"/>
      <c r="G11" s="255"/>
      <c r="H11" s="255"/>
    </row>
    <row r="12" spans="1:8" ht="12.75" customHeight="1" thickBot="1">
      <c r="A12" t="s">
        <v>149</v>
      </c>
      <c r="B12" s="143">
        <f>B11*1.05</f>
        <v>14015.423756250004</v>
      </c>
      <c r="C12" s="123" t="s">
        <v>14</v>
      </c>
      <c r="D12" s="262"/>
      <c r="E12" s="263"/>
    </row>
    <row r="13" spans="1:8">
      <c r="A13" t="s">
        <v>150</v>
      </c>
      <c r="B13" s="143">
        <f>B12*1.05</f>
        <v>14716.194944062505</v>
      </c>
      <c r="C13" s="123" t="s">
        <v>14</v>
      </c>
      <c r="D13" s="281" t="s">
        <v>155</v>
      </c>
      <c r="E13" s="282"/>
    </row>
    <row r="14" spans="1:8">
      <c r="C14" s="123"/>
      <c r="D14" s="275"/>
      <c r="E14" s="276"/>
    </row>
    <row r="15" spans="1:8">
      <c r="A15" t="s">
        <v>144</v>
      </c>
      <c r="B15" s="143">
        <v>25000</v>
      </c>
      <c r="C15" s="123" t="s">
        <v>151</v>
      </c>
      <c r="D15" s="257" t="s">
        <v>156</v>
      </c>
      <c r="E15" s="258"/>
    </row>
    <row r="16" spans="1:8">
      <c r="A16" t="s">
        <v>144</v>
      </c>
      <c r="B16" s="143">
        <v>32000</v>
      </c>
      <c r="C16" s="123" t="s">
        <v>152</v>
      </c>
      <c r="D16" s="257" t="s">
        <v>157</v>
      </c>
      <c r="E16" s="258"/>
    </row>
    <row r="17" spans="1:5">
      <c r="A17" t="s">
        <v>144</v>
      </c>
      <c r="B17" s="143">
        <v>20000</v>
      </c>
      <c r="C17" s="123" t="s">
        <v>154</v>
      </c>
      <c r="D17" s="257" t="s">
        <v>158</v>
      </c>
      <c r="E17" s="258"/>
    </row>
    <row r="18" spans="1:5">
      <c r="A18" t="s">
        <v>144</v>
      </c>
      <c r="B18" s="143">
        <v>24000</v>
      </c>
      <c r="C18" s="123" t="s">
        <v>15</v>
      </c>
      <c r="D18" s="257" t="s">
        <v>159</v>
      </c>
      <c r="E18" s="258"/>
    </row>
    <row r="19" spans="1:5" ht="13.5" thickBot="1">
      <c r="A19" t="s">
        <v>144</v>
      </c>
      <c r="B19" s="143">
        <v>20000</v>
      </c>
      <c r="C19" s="123" t="s">
        <v>153</v>
      </c>
      <c r="D19" s="259" t="s">
        <v>160</v>
      </c>
      <c r="E19" s="260"/>
    </row>
    <row r="20" spans="1:5">
      <c r="A20" t="s">
        <v>144</v>
      </c>
      <c r="B20" s="143">
        <v>25000</v>
      </c>
      <c r="C20" s="123" t="s">
        <v>16</v>
      </c>
    </row>
    <row r="21" spans="1:5">
      <c r="A21" t="s">
        <v>144</v>
      </c>
      <c r="B21" s="143">
        <v>25000</v>
      </c>
      <c r="C21" s="123" t="s">
        <v>17</v>
      </c>
    </row>
    <row r="22" spans="1:5">
      <c r="C22" s="123"/>
    </row>
    <row r="23" spans="1:5">
      <c r="A23" t="s">
        <v>18</v>
      </c>
      <c r="B23" s="182">
        <v>15</v>
      </c>
      <c r="C23" s="123"/>
    </row>
    <row r="24" spans="1:5">
      <c r="A24" t="s">
        <v>19</v>
      </c>
      <c r="B24" s="186">
        <v>10</v>
      </c>
      <c r="C24" s="123"/>
    </row>
    <row r="25" spans="1:5">
      <c r="C25" s="123"/>
    </row>
    <row r="26" spans="1:5">
      <c r="A26" t="s">
        <v>20</v>
      </c>
      <c r="B26" s="187">
        <v>0</v>
      </c>
      <c r="C26" s="123"/>
    </row>
    <row r="27" spans="1:5">
      <c r="C27" s="123"/>
    </row>
    <row r="28" spans="1:5" ht="15">
      <c r="A28" s="280" t="s">
        <v>21</v>
      </c>
      <c r="B28" s="280"/>
      <c r="C28" s="123"/>
    </row>
    <row r="29" spans="1:5">
      <c r="A29" s="183" t="s">
        <v>22</v>
      </c>
      <c r="B29" s="184">
        <v>0.49</v>
      </c>
      <c r="C29" s="123"/>
    </row>
    <row r="30" spans="1:5">
      <c r="A30" s="183" t="s">
        <v>23</v>
      </c>
      <c r="B30" s="184">
        <v>0.36</v>
      </c>
      <c r="C30" s="123"/>
    </row>
    <row r="31" spans="1:5">
      <c r="A31" s="183" t="s">
        <v>24</v>
      </c>
      <c r="B31" s="184">
        <v>0.26</v>
      </c>
      <c r="C31" s="123"/>
    </row>
    <row r="32" spans="1:5">
      <c r="A32" s="183" t="s">
        <v>25</v>
      </c>
      <c r="B32" s="185">
        <f>B29*0.75</f>
        <v>0.36749999999999999</v>
      </c>
    </row>
    <row r="34" spans="1:5">
      <c r="A34" t="s">
        <v>143</v>
      </c>
      <c r="B34" s="253"/>
    </row>
    <row r="35" spans="1:5">
      <c r="A35" t="s">
        <v>135</v>
      </c>
      <c r="B35" s="254">
        <v>2.5000000000000001E-2</v>
      </c>
    </row>
    <row r="36" spans="1:5">
      <c r="A36" t="s">
        <v>137</v>
      </c>
      <c r="B36" s="254">
        <v>2.5000000000000001E-2</v>
      </c>
    </row>
    <row r="37" spans="1:5">
      <c r="A37" t="s">
        <v>138</v>
      </c>
      <c r="B37" s="254">
        <v>2.5000000000000001E-2</v>
      </c>
    </row>
    <row r="38" spans="1:5">
      <c r="A38" t="s">
        <v>139</v>
      </c>
      <c r="B38" s="254">
        <v>2.5000000000000001E-2</v>
      </c>
      <c r="D38" t="s">
        <v>12</v>
      </c>
      <c r="E38" s="144" t="s">
        <v>163</v>
      </c>
    </row>
  </sheetData>
  <sheetProtection selectLockedCells="1"/>
  <protectedRanges>
    <protectedRange sqref="E11" name="Range1"/>
  </protectedRanges>
  <mergeCells count="2">
    <mergeCell ref="A28:B28"/>
    <mergeCell ref="D13:E13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201"/>
  <sheetViews>
    <sheetView showGridLines="0" showZeros="0" topLeftCell="A39" zoomScaleNormal="100" workbookViewId="0">
      <selection activeCell="K68" sqref="K68:M68"/>
    </sheetView>
  </sheetViews>
  <sheetFormatPr defaultColWidth="10.7109375" defaultRowHeight="12" customHeight="1"/>
  <cols>
    <col min="1" max="1" width="2.7109375" style="60" customWidth="1"/>
    <col min="2" max="2" width="3.28515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9.85546875" style="1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26</v>
      </c>
      <c r="M1" s="4" t="str">
        <f>Rates!E38</f>
        <v>01.31.2024</v>
      </c>
      <c r="O1" s="101"/>
      <c r="P1" s="102"/>
      <c r="Q1" s="103"/>
    </row>
    <row r="2" spans="1:20" ht="12" customHeight="1" thickBot="1">
      <c r="B2" s="58"/>
      <c r="G2" s="64" t="s">
        <v>27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28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29</v>
      </c>
      <c r="K6"/>
      <c r="O6" s="104"/>
      <c r="P6" s="105"/>
      <c r="Q6" s="106"/>
    </row>
    <row r="7" spans="1:20" s="2" customFormat="1" ht="12" customHeight="1">
      <c r="A7" s="46" t="s">
        <v>30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31</v>
      </c>
      <c r="L7" s="68">
        <v>1</v>
      </c>
      <c r="M7" s="45"/>
      <c r="O7" s="38"/>
    </row>
    <row r="8" spans="1:20" s="2" customFormat="1" ht="12" customHeight="1">
      <c r="A8" s="192"/>
      <c r="B8" s="193"/>
      <c r="C8" s="193"/>
      <c r="D8" s="93" t="s">
        <v>32</v>
      </c>
      <c r="E8" s="66"/>
      <c r="F8" s="66"/>
      <c r="G8" s="66"/>
      <c r="H8" s="71"/>
      <c r="I8" s="72"/>
      <c r="J8" s="67"/>
      <c r="K8" s="41"/>
      <c r="L8" s="250"/>
      <c r="M8" s="32"/>
      <c r="O8" s="38"/>
    </row>
    <row r="9" spans="1:20" s="2" customFormat="1" ht="12" customHeight="1" thickBot="1">
      <c r="A9" s="22" t="s">
        <v>33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34</v>
      </c>
      <c r="L9" s="161"/>
      <c r="M9" s="65" t="s">
        <v>35</v>
      </c>
      <c r="O9" s="38"/>
    </row>
    <row r="10" spans="1:20" s="2" customFormat="1" ht="12" customHeight="1" thickBot="1">
      <c r="A10" s="192"/>
      <c r="B10" s="193"/>
      <c r="C10" s="193"/>
      <c r="D10" s="188">
        <f>D14</f>
        <v>0</v>
      </c>
      <c r="E10" s="194"/>
      <c r="F10" s="194"/>
      <c r="G10" s="194"/>
      <c r="H10" s="195"/>
      <c r="I10" s="195"/>
      <c r="J10" s="4"/>
      <c r="K10" s="135" t="s">
        <v>36</v>
      </c>
      <c r="L10" s="300" t="s">
        <v>37</v>
      </c>
      <c r="M10" s="301"/>
      <c r="O10" s="38"/>
    </row>
    <row r="11" spans="1:20" s="2" customFormat="1" ht="12" customHeight="1">
      <c r="A11" s="22" t="s">
        <v>38</v>
      </c>
      <c r="B11" s="4"/>
      <c r="C11" s="4"/>
      <c r="D11" s="13"/>
      <c r="E11" s="13"/>
      <c r="F11" s="13"/>
      <c r="G11" s="13"/>
      <c r="H11" s="53"/>
      <c r="I11" s="10" t="s">
        <v>39</v>
      </c>
      <c r="J11" s="45"/>
      <c r="K11" s="286" t="s">
        <v>40</v>
      </c>
      <c r="L11" s="286"/>
      <c r="M11" s="286"/>
      <c r="O11" s="38"/>
    </row>
    <row r="12" spans="1:20" s="2" customFormat="1" ht="12" customHeight="1">
      <c r="A12" s="22" t="s">
        <v>41</v>
      </c>
      <c r="B12" s="4"/>
      <c r="C12" s="4"/>
      <c r="D12" s="13"/>
      <c r="E12" s="13"/>
      <c r="F12" s="13"/>
      <c r="G12" s="13"/>
      <c r="H12" s="31"/>
      <c r="I12" s="3" t="s">
        <v>42</v>
      </c>
      <c r="J12" s="17"/>
      <c r="K12" s="287"/>
      <c r="L12" s="287"/>
      <c r="M12" s="287"/>
      <c r="O12" s="38"/>
      <c r="R12" s="92" t="s">
        <v>43</v>
      </c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44</v>
      </c>
      <c r="I13" s="251" t="s">
        <v>45</v>
      </c>
      <c r="J13" s="251" t="s">
        <v>46</v>
      </c>
      <c r="K13" s="287" t="s">
        <v>47</v>
      </c>
      <c r="L13" s="287"/>
      <c r="M13" s="287"/>
      <c r="O13" s="38"/>
      <c r="Q13" s="92" t="s">
        <v>48</v>
      </c>
      <c r="R13" s="92" t="s">
        <v>49</v>
      </c>
      <c r="S13" s="92" t="s">
        <v>50</v>
      </c>
      <c r="T13" s="92" t="s">
        <v>51</v>
      </c>
    </row>
    <row r="14" spans="1:20" s="2" customFormat="1" ht="12" customHeight="1">
      <c r="A14" s="28">
        <v>1</v>
      </c>
      <c r="B14" s="196"/>
      <c r="C14" s="8"/>
      <c r="D14" s="139"/>
      <c r="E14" s="198" t="s">
        <v>52</v>
      </c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52</v>
      </c>
      <c r="P14" s="2">
        <f>D14</f>
        <v>0</v>
      </c>
      <c r="Q14" s="90">
        <f>ROUND(R14/S14,0)</f>
        <v>0</v>
      </c>
      <c r="R14" s="150"/>
      <c r="S14" s="149">
        <v>9</v>
      </c>
      <c r="T14" s="166">
        <f>((K14*Rates!$B$3)+((I14+H14)*(Rates!$B$7/'YR 1'!S14)))</f>
        <v>0</v>
      </c>
    </row>
    <row r="15" spans="1:20" s="2" customFormat="1" ht="12" customHeight="1">
      <c r="A15" s="28">
        <v>2</v>
      </c>
      <c r="B15" s="196"/>
      <c r="C15" s="8"/>
      <c r="D15" s="125"/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53</v>
      </c>
      <c r="P15" s="2">
        <f t="shared" ref="P15:P24" si="1">D15</f>
        <v>0</v>
      </c>
      <c r="Q15" s="90">
        <f>ROUND(R15/S15,0)</f>
        <v>0</v>
      </c>
      <c r="R15" s="150"/>
      <c r="S15" s="149">
        <v>9</v>
      </c>
      <c r="T15" s="166">
        <f>((K15*Rates!$B$3)+((I15+H15)*(Rates!$B$7/'YR 1'!S15)))</f>
        <v>0</v>
      </c>
    </row>
    <row r="16" spans="1:20" s="2" customFormat="1" ht="12" customHeight="1">
      <c r="A16" s="28">
        <v>3</v>
      </c>
      <c r="B16" s="196"/>
      <c r="C16" s="8"/>
      <c r="D16" s="125"/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53</v>
      </c>
      <c r="P16" s="2">
        <f t="shared" si="1"/>
        <v>0</v>
      </c>
      <c r="Q16" s="90">
        <f>ROUND(R16/S16,0)</f>
        <v>0</v>
      </c>
      <c r="R16" s="150"/>
      <c r="S16" s="149">
        <v>9</v>
      </c>
      <c r="T16" s="166">
        <f>((K16*Rates!$B$3)+((I16+H16)*(Rates!$B$7/'YR 1'!S16)))</f>
        <v>0</v>
      </c>
    </row>
    <row r="17" spans="1:20" s="2" customFormat="1" ht="12" customHeight="1">
      <c r="A17" s="28">
        <v>4</v>
      </c>
      <c r="B17" s="197"/>
      <c r="C17" s="8"/>
      <c r="D17" s="125"/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53</v>
      </c>
      <c r="P17" s="2">
        <f t="shared" si="1"/>
        <v>0</v>
      </c>
      <c r="Q17" s="90">
        <f>ROUND(R17/S17,0)</f>
        <v>0</v>
      </c>
      <c r="R17" s="150"/>
      <c r="S17" s="149">
        <v>9</v>
      </c>
      <c r="T17" s="166">
        <f>((K17*Rates!$B$3)+((I17+H17)*(Rates!$B$7/'YR 1'!S17)))</f>
        <v>0</v>
      </c>
    </row>
    <row r="18" spans="1:20" s="2" customFormat="1" ht="12" customHeight="1">
      <c r="A18" s="28">
        <v>5</v>
      </c>
      <c r="B18" s="197"/>
      <c r="C18" s="8"/>
      <c r="D18" s="139"/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53</v>
      </c>
      <c r="P18" s="2">
        <f t="shared" si="1"/>
        <v>0</v>
      </c>
      <c r="Q18" s="90">
        <f t="shared" ref="Q18:Q24" si="2">ROUND(R18/S18,0)</f>
        <v>0</v>
      </c>
      <c r="R18" s="150"/>
      <c r="S18" s="149">
        <v>9</v>
      </c>
      <c r="T18" s="166">
        <f>((K18*Rates!$B$3)+((I18+H18)*(Rates!$B$7/'YR 1'!S18)))</f>
        <v>0</v>
      </c>
    </row>
    <row r="19" spans="1:20" s="2" customFormat="1" ht="12" customHeight="1">
      <c r="A19" s="28">
        <v>6</v>
      </c>
      <c r="B19" s="197"/>
      <c r="C19" s="8"/>
      <c r="D19" s="139"/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53</v>
      </c>
      <c r="P19" s="2">
        <f t="shared" si="1"/>
        <v>0</v>
      </c>
      <c r="Q19" s="90">
        <f t="shared" si="2"/>
        <v>0</v>
      </c>
      <c r="R19" s="150"/>
      <c r="S19" s="149">
        <v>9</v>
      </c>
      <c r="T19" s="166">
        <f>((K19*Rates!$B$3)+((I19+H19)*(Rates!$B$7/'YR 1'!S19)))</f>
        <v>0</v>
      </c>
    </row>
    <row r="20" spans="1:20" s="2" customFormat="1" ht="12" customHeight="1">
      <c r="A20" s="28">
        <v>7</v>
      </c>
      <c r="B20" s="197"/>
      <c r="C20" s="8"/>
      <c r="D20" s="139"/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53</v>
      </c>
      <c r="P20" s="2">
        <f t="shared" si="1"/>
        <v>0</v>
      </c>
      <c r="Q20" s="90">
        <f t="shared" si="2"/>
        <v>0</v>
      </c>
      <c r="R20" s="150"/>
      <c r="S20" s="149">
        <v>9</v>
      </c>
      <c r="T20" s="166">
        <f>((K20*Rates!$B$3)+((I20+H20)*(Rates!$B$7/'YR 1'!S20)))</f>
        <v>0</v>
      </c>
    </row>
    <row r="21" spans="1:20" s="2" customFormat="1" ht="12" customHeight="1">
      <c r="A21" s="28">
        <v>8</v>
      </c>
      <c r="B21" s="197"/>
      <c r="C21" s="8"/>
      <c r="D21" s="139"/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53</v>
      </c>
      <c r="P21" s="2">
        <f t="shared" si="1"/>
        <v>0</v>
      </c>
      <c r="Q21" s="90">
        <f t="shared" si="2"/>
        <v>0</v>
      </c>
      <c r="R21" s="150"/>
      <c r="S21" s="149">
        <v>9</v>
      </c>
      <c r="T21" s="166">
        <f>((K21*Rates!$B$3)+((I21+H21)*(Rates!$B$7/'YR 1'!S21)))</f>
        <v>0</v>
      </c>
    </row>
    <row r="22" spans="1:20" s="2" customFormat="1" ht="12" customHeight="1">
      <c r="A22" s="28">
        <v>9</v>
      </c>
      <c r="B22" s="197"/>
      <c r="C22" s="8"/>
      <c r="D22" s="139"/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53</v>
      </c>
      <c r="P22" s="2">
        <f t="shared" si="1"/>
        <v>0</v>
      </c>
      <c r="Q22" s="90">
        <f t="shared" si="2"/>
        <v>0</v>
      </c>
      <c r="R22" s="150"/>
      <c r="S22" s="149">
        <v>9</v>
      </c>
      <c r="T22" s="166">
        <f>((K22*Rates!$B$3)+((I22+H22)*(Rates!$B$7/'YR 1'!S22)))</f>
        <v>0</v>
      </c>
    </row>
    <row r="23" spans="1:20" s="2" customFormat="1" ht="12" customHeight="1">
      <c r="A23" s="28">
        <v>10</v>
      </c>
      <c r="B23" s="197"/>
      <c r="C23" s="8"/>
      <c r="D23" s="139"/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53</v>
      </c>
      <c r="P23" s="2">
        <f t="shared" si="1"/>
        <v>0</v>
      </c>
      <c r="Q23" s="90">
        <f t="shared" si="2"/>
        <v>0</v>
      </c>
      <c r="R23" s="150"/>
      <c r="S23" s="149">
        <v>9</v>
      </c>
      <c r="T23" s="166">
        <f>((K23*Rates!$B$3)+((I23+H23)*(Rates!$B$7/'YR 1'!S23)))</f>
        <v>0</v>
      </c>
    </row>
    <row r="24" spans="1:20" s="2" customFormat="1" ht="12" customHeight="1">
      <c r="A24" s="28">
        <v>11</v>
      </c>
      <c r="B24" s="197"/>
      <c r="C24" s="8"/>
      <c r="D24" s="139"/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53</v>
      </c>
      <c r="P24" s="2">
        <f t="shared" si="1"/>
        <v>0</v>
      </c>
      <c r="Q24" s="90">
        <f t="shared" si="2"/>
        <v>0</v>
      </c>
      <c r="R24" s="150"/>
      <c r="S24" s="149">
        <v>9</v>
      </c>
      <c r="T24" s="166">
        <f>((K24*Rates!$B$3)+((I24+H24)*(Rates!$B$7/'YR 1'!S24)))</f>
        <v>0</v>
      </c>
    </row>
    <row r="25" spans="1:20" s="2" customFormat="1" ht="12" customHeight="1">
      <c r="A25" s="146"/>
      <c r="B25" s="19"/>
      <c r="C25" s="147"/>
      <c r="D25" s="20" t="s">
        <v>54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67"/>
    </row>
    <row r="26" spans="1:20" s="2" customFormat="1" ht="12" customHeight="1" thickBot="1">
      <c r="A26" s="145" t="s">
        <v>55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56</v>
      </c>
      <c r="Q26" s="91">
        <f>R26/12</f>
        <v>0</v>
      </c>
      <c r="R26" s="150"/>
      <c r="S26" s="174">
        <v>12</v>
      </c>
      <c r="T26" s="166">
        <f>((K27*Rates!$B$3)+(H27*B27*(Rates!$B$7/'YR 1'!S26)))</f>
        <v>0</v>
      </c>
    </row>
    <row r="27" spans="1:20" s="2" customFormat="1" ht="12" customHeight="1" thickBot="1">
      <c r="A27" s="5" t="s">
        <v>57</v>
      </c>
      <c r="B27" s="82"/>
      <c r="C27" s="8" t="s">
        <v>58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59</v>
      </c>
      <c r="Q27" s="91">
        <f>R27/12</f>
        <v>0</v>
      </c>
      <c r="R27" s="150"/>
      <c r="S27" s="174">
        <v>12</v>
      </c>
      <c r="T27" s="166">
        <f>((K28*Rates!$B$3)+(H28*B28*(Rates!$B$7/'YR 1'!S27)))</f>
        <v>0</v>
      </c>
    </row>
    <row r="28" spans="1:20" s="2" customFormat="1" ht="12" customHeight="1" thickBot="1">
      <c r="A28" s="5" t="s">
        <v>60</v>
      </c>
      <c r="B28" s="84"/>
      <c r="C28" s="8" t="s">
        <v>61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62</v>
      </c>
      <c r="Q28" s="91">
        <f>R28/12</f>
        <v>0</v>
      </c>
      <c r="R28" s="150"/>
      <c r="S28" s="174">
        <v>12</v>
      </c>
      <c r="T28" s="166">
        <f>((K31*Rates!$B$3)+(H31*B31*(Rates!$B$7/'YR 1'!S28)))</f>
        <v>0</v>
      </c>
    </row>
    <row r="29" spans="1:20" s="2" customFormat="1" ht="12" customHeight="1" thickBot="1">
      <c r="A29" s="5" t="s">
        <v>63</v>
      </c>
      <c r="B29" s="189">
        <f>(SUM(S31:S37)/12)</f>
        <v>0</v>
      </c>
      <c r="C29" s="8" t="s">
        <v>64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65</v>
      </c>
      <c r="T29" s="167"/>
    </row>
    <row r="30" spans="1:20" s="2" customFormat="1" ht="12" customHeight="1" thickBot="1">
      <c r="A30" s="5" t="s">
        <v>66</v>
      </c>
      <c r="B30" s="82"/>
      <c r="C30" s="8" t="s">
        <v>67</v>
      </c>
      <c r="D30" s="27"/>
      <c r="E30" s="27"/>
      <c r="F30" s="13"/>
      <c r="G30" s="27"/>
      <c r="H30" s="140"/>
      <c r="I30" s="120" t="s">
        <v>68</v>
      </c>
      <c r="J30" s="70"/>
      <c r="K30" s="285">
        <f>B30*(Rates!B23*Rates!B24)*H30</f>
        <v>0</v>
      </c>
      <c r="L30" s="285"/>
      <c r="M30" s="285"/>
      <c r="S30" s="92" t="s">
        <v>69</v>
      </c>
      <c r="T30" s="167"/>
    </row>
    <row r="31" spans="1:20" s="2" customFormat="1" ht="12" customHeight="1" thickBot="1">
      <c r="A31" s="5" t="s">
        <v>70</v>
      </c>
      <c r="B31" s="82"/>
      <c r="C31" s="8" t="s">
        <v>71</v>
      </c>
      <c r="D31" s="27"/>
      <c r="E31" s="27"/>
      <c r="F31" s="27"/>
      <c r="G31" s="27"/>
      <c r="H31" s="141"/>
      <c r="I31" s="70" t="s">
        <v>72</v>
      </c>
      <c r="J31" s="70"/>
      <c r="K31" s="285">
        <f>R28/12*B31*H31</f>
        <v>0</v>
      </c>
      <c r="L31" s="285"/>
      <c r="M31" s="285"/>
      <c r="O31" s="75" t="s">
        <v>73</v>
      </c>
      <c r="P31" s="2" t="s">
        <v>161</v>
      </c>
      <c r="Q31" s="91">
        <f>R31/12</f>
        <v>2083.3333333333335</v>
      </c>
      <c r="R31" s="170">
        <f>Rates!B15</f>
        <v>25000</v>
      </c>
      <c r="S31" s="149"/>
      <c r="T31" s="169">
        <f>K29*Rates!B4</f>
        <v>0</v>
      </c>
    </row>
    <row r="32" spans="1:20" s="2" customFormat="1" ht="12" customHeight="1" thickBot="1">
      <c r="A32" s="5" t="s">
        <v>75</v>
      </c>
      <c r="B32" s="83"/>
      <c r="C32" s="8" t="s">
        <v>76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73</v>
      </c>
      <c r="P32" s="2" t="s">
        <v>74</v>
      </c>
      <c r="Q32" s="91">
        <f>R32/12</f>
        <v>2666.6666666666665</v>
      </c>
      <c r="R32" s="170">
        <f>Rates!B16</f>
        <v>32000</v>
      </c>
      <c r="S32" s="149"/>
      <c r="T32" s="264"/>
    </row>
    <row r="33" spans="1:20" s="2" customFormat="1" ht="12" customHeight="1">
      <c r="A33" s="5"/>
      <c r="B33" s="8" t="s">
        <v>78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73</v>
      </c>
      <c r="P33" s="2" t="s">
        <v>77</v>
      </c>
      <c r="Q33" s="91">
        <f t="shared" ref="Q33:Q37" si="3">R33/12</f>
        <v>1666.6666666666667</v>
      </c>
      <c r="R33" s="170">
        <f>Rates!B17</f>
        <v>20000</v>
      </c>
      <c r="S33" s="149"/>
      <c r="T33" s="265"/>
    </row>
    <row r="34" spans="1:20" s="2" customFormat="1" ht="12" customHeight="1">
      <c r="A34" s="5" t="s">
        <v>80</v>
      </c>
      <c r="B34" s="8" t="s">
        <v>81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73</v>
      </c>
      <c r="P34" s="200" t="s">
        <v>79</v>
      </c>
      <c r="Q34" s="91">
        <f t="shared" si="3"/>
        <v>2000</v>
      </c>
      <c r="R34" s="170">
        <f>Rates!B18</f>
        <v>24000</v>
      </c>
      <c r="S34" s="149"/>
      <c r="T34" s="265"/>
    </row>
    <row r="35" spans="1:20" s="2" customFormat="1" ht="12" customHeight="1">
      <c r="A35" s="24"/>
      <c r="B35" s="95" t="s">
        <v>83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73</v>
      </c>
      <c r="P35" s="200" t="s">
        <v>82</v>
      </c>
      <c r="Q35" s="91">
        <f t="shared" si="3"/>
        <v>1666.6666666666667</v>
      </c>
      <c r="R35" s="170">
        <f>Rates!B19</f>
        <v>20000</v>
      </c>
      <c r="S35" s="149"/>
      <c r="T35" s="265"/>
    </row>
    <row r="36" spans="1:20" s="2" customFormat="1" ht="12" customHeight="1">
      <c r="A36" s="22" t="s">
        <v>84</v>
      </c>
      <c r="B36" s="4" t="s">
        <v>85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73</v>
      </c>
      <c r="P36" s="200" t="s">
        <v>16</v>
      </c>
      <c r="Q36" s="91">
        <f t="shared" si="3"/>
        <v>2083.3333333333335</v>
      </c>
      <c r="R36" s="170">
        <f>Rates!B20</f>
        <v>25000</v>
      </c>
      <c r="S36" s="149"/>
      <c r="T36" s="265"/>
    </row>
    <row r="37" spans="1:20" s="2" customFormat="1" ht="12" customHeight="1">
      <c r="A37" s="201"/>
      <c r="B37" s="77"/>
      <c r="C37" s="77"/>
      <c r="D37" s="202" t="s">
        <v>87</v>
      </c>
      <c r="E37" s="202"/>
      <c r="F37" s="202"/>
      <c r="G37" s="202" t="s">
        <v>88</v>
      </c>
      <c r="H37" s="77"/>
      <c r="I37" s="195"/>
      <c r="J37" s="4"/>
      <c r="K37" s="288"/>
      <c r="L37" s="288"/>
      <c r="M37" s="288"/>
      <c r="O37" s="75" t="s">
        <v>73</v>
      </c>
      <c r="P37" s="200" t="s">
        <v>86</v>
      </c>
      <c r="Q37" s="91">
        <f t="shared" si="3"/>
        <v>2083.3333333333335</v>
      </c>
      <c r="R37" s="190">
        <f>Rates!B21</f>
        <v>25000</v>
      </c>
      <c r="S37" s="151"/>
      <c r="T37" s="266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75"/>
      <c r="H38" s="204" t="s">
        <v>5</v>
      </c>
      <c r="I38" s="195"/>
      <c r="J38" s="4"/>
      <c r="K38" s="288"/>
      <c r="L38" s="288"/>
      <c r="M38" s="288"/>
      <c r="O38" s="256" t="s">
        <v>89</v>
      </c>
      <c r="P38" s="256"/>
      <c r="Q38" s="57"/>
      <c r="R38" s="267"/>
      <c r="S38" s="268"/>
      <c r="T38" s="168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76"/>
      <c r="H39" s="202"/>
      <c r="I39" s="202"/>
      <c r="J39" s="21"/>
      <c r="K39" s="288"/>
      <c r="L39" s="288"/>
      <c r="M39" s="288"/>
      <c r="O39" s="77"/>
      <c r="P39" s="57"/>
      <c r="Q39" s="57"/>
    </row>
    <row r="40" spans="1:20" s="2" customFormat="1" ht="12" customHeight="1">
      <c r="A40" s="201"/>
      <c r="B40" s="77"/>
      <c r="C40" s="77"/>
      <c r="D40" s="117"/>
      <c r="E40" s="13"/>
      <c r="F40" s="13"/>
      <c r="G40" s="176"/>
      <c r="H40" s="202"/>
      <c r="I40" s="202"/>
      <c r="J40" s="21"/>
      <c r="K40" s="288"/>
      <c r="L40" s="288"/>
      <c r="M40" s="288"/>
      <c r="O40" s="75"/>
      <c r="P40" s="57"/>
      <c r="Q40" s="57"/>
    </row>
    <row r="41" spans="1:20" s="2" customFormat="1" ht="12" customHeight="1">
      <c r="A41" s="201"/>
      <c r="B41" s="77"/>
      <c r="C41" s="77"/>
      <c r="D41" s="115"/>
      <c r="E41" s="21"/>
      <c r="F41" s="21"/>
      <c r="G41" s="176"/>
      <c r="H41" s="202"/>
      <c r="I41" s="202"/>
      <c r="J41" s="21"/>
      <c r="K41" s="288"/>
      <c r="L41" s="288"/>
      <c r="M41" s="288"/>
      <c r="O41" s="94"/>
      <c r="P41" s="81"/>
      <c r="Q41" s="81"/>
    </row>
    <row r="42" spans="1:20" s="2" customFormat="1" ht="12" customHeight="1">
      <c r="A42" s="16"/>
      <c r="B42" s="96" t="s">
        <v>90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</row>
    <row r="43" spans="1:20" s="2" customFormat="1" ht="12" customHeight="1">
      <c r="A43" s="24" t="s">
        <v>91</v>
      </c>
      <c r="B43" s="12" t="s">
        <v>92</v>
      </c>
      <c r="C43" s="12"/>
      <c r="D43" s="20"/>
      <c r="E43" s="20"/>
      <c r="F43" s="20" t="s">
        <v>93</v>
      </c>
      <c r="G43" s="19"/>
      <c r="H43" s="19"/>
      <c r="I43" s="73"/>
      <c r="J43" s="12"/>
      <c r="K43" s="297"/>
      <c r="L43" s="298"/>
      <c r="M43" s="299"/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94</v>
      </c>
      <c r="G44" s="30"/>
      <c r="H44" s="14"/>
      <c r="I44" s="14"/>
      <c r="J44" s="14"/>
      <c r="K44" s="289"/>
      <c r="L44" s="289"/>
      <c r="M44" s="289"/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</row>
    <row r="46" spans="1:20" s="2" customFormat="1" ht="12" customHeight="1">
      <c r="A46" s="16"/>
      <c r="B46" s="96" t="s">
        <v>95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</row>
    <row r="47" spans="1:20" s="2" customFormat="1" ht="12" customHeight="1">
      <c r="A47" s="22" t="s">
        <v>96</v>
      </c>
      <c r="B47" s="4" t="s">
        <v>97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</row>
    <row r="48" spans="1:20" s="2" customFormat="1" ht="12" customHeight="1">
      <c r="A48" s="22"/>
      <c r="B48" s="18">
        <v>1</v>
      </c>
      <c r="C48" s="4" t="s">
        <v>98</v>
      </c>
      <c r="D48" s="21"/>
      <c r="E48" s="21"/>
      <c r="F48" s="44"/>
      <c r="G48" s="21"/>
      <c r="H48" s="4"/>
      <c r="I48" s="23"/>
      <c r="J48" s="4"/>
      <c r="K48" s="296"/>
      <c r="L48" s="296"/>
      <c r="M48" s="296"/>
      <c r="O48" s="38"/>
    </row>
    <row r="49" spans="1:17" s="2" customFormat="1" ht="12" customHeight="1">
      <c r="A49" s="22"/>
      <c r="B49" s="18">
        <v>2</v>
      </c>
      <c r="C49" s="4" t="s">
        <v>99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</row>
    <row r="50" spans="1:17" s="2" customFormat="1" ht="12" customHeight="1">
      <c r="A50" s="22"/>
      <c r="B50" s="18">
        <v>3</v>
      </c>
      <c r="C50" s="4" t="s">
        <v>100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</row>
    <row r="51" spans="1:17" s="2" customFormat="1" ht="12" customHeight="1">
      <c r="A51" s="22"/>
      <c r="B51" s="18">
        <v>4</v>
      </c>
      <c r="C51" s="4" t="s">
        <v>101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102</v>
      </c>
    </row>
    <row r="52" spans="1:17" s="2" customFormat="1" ht="12" customHeight="1">
      <c r="A52" s="24"/>
      <c r="B52" s="95" t="s">
        <v>103</v>
      </c>
      <c r="C52" s="12"/>
      <c r="D52" s="19"/>
      <c r="E52" s="205">
        <v>0</v>
      </c>
      <c r="F52" s="20" t="s">
        <v>104</v>
      </c>
      <c r="G52" s="20" t="s">
        <v>105</v>
      </c>
      <c r="H52" s="12"/>
      <c r="I52" s="34"/>
      <c r="J52" s="12"/>
      <c r="K52" s="285">
        <f>SUM(K48:K51)</f>
        <v>0</v>
      </c>
      <c r="L52" s="285"/>
      <c r="M52" s="285"/>
      <c r="O52" s="38"/>
    </row>
    <row r="53" spans="1:17" s="2" customFormat="1" ht="12" customHeight="1">
      <c r="A53" s="24" t="s">
        <v>106</v>
      </c>
      <c r="B53" s="12" t="s">
        <v>107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136" t="s">
        <v>108</v>
      </c>
      <c r="P53" s="136" t="s">
        <v>109</v>
      </c>
      <c r="Q53" s="137" t="s">
        <v>110</v>
      </c>
    </row>
    <row r="54" spans="1:17" s="2" customFormat="1" ht="12" customHeight="1">
      <c r="A54" s="24"/>
      <c r="B54" s="33">
        <v>1</v>
      </c>
      <c r="C54" s="12" t="s">
        <v>111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131"/>
      <c r="P54" s="132"/>
      <c r="Q54" s="133">
        <f>IF(P54&lt;=25000,P54,25000)</f>
        <v>0</v>
      </c>
    </row>
    <row r="55" spans="1:17" s="2" customFormat="1" ht="12" customHeight="1">
      <c r="A55" s="24"/>
      <c r="B55" s="33">
        <v>2</v>
      </c>
      <c r="C55" s="12" t="s">
        <v>112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131"/>
      <c r="P55" s="132"/>
      <c r="Q55" s="133">
        <f t="shared" ref="Q55:Q56" si="4">IF(P55&lt;=25000,P55,25000)</f>
        <v>0</v>
      </c>
    </row>
    <row r="56" spans="1:17" s="2" customFormat="1" ht="12" customHeight="1">
      <c r="A56" s="24"/>
      <c r="B56" s="33">
        <v>3</v>
      </c>
      <c r="C56" s="12" t="s">
        <v>113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131"/>
      <c r="P56" s="132"/>
      <c r="Q56" s="133">
        <f t="shared" si="4"/>
        <v>0</v>
      </c>
    </row>
    <row r="57" spans="1:17" s="2" customFormat="1" ht="12" customHeight="1">
      <c r="A57" s="24"/>
      <c r="B57" s="33">
        <v>4</v>
      </c>
      <c r="C57" s="12" t="s">
        <v>114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131"/>
      <c r="P57" s="132"/>
      <c r="Q57" s="133">
        <f>IF(P57&lt;=25000,P57,25000)</f>
        <v>0</v>
      </c>
    </row>
    <row r="58" spans="1:17" s="2" customFormat="1" ht="12" customHeight="1">
      <c r="A58" s="24"/>
      <c r="B58" s="33">
        <v>5</v>
      </c>
      <c r="C58" s="12" t="s">
        <v>115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116</v>
      </c>
      <c r="P58" s="133">
        <f>SUM(P54:P57)</f>
        <v>0</v>
      </c>
      <c r="Q58" s="133">
        <f>SUM(Q54:Q57)</f>
        <v>0</v>
      </c>
    </row>
    <row r="59" spans="1:17" s="2" customFormat="1" ht="12" customHeight="1">
      <c r="A59" s="24"/>
      <c r="B59" s="33">
        <v>6</v>
      </c>
      <c r="C59" s="12" t="s">
        <v>117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</row>
    <row r="60" spans="1:17" s="2" customFormat="1" ht="12" customHeight="1">
      <c r="A60" s="24"/>
      <c r="B60" s="33">
        <v>7</v>
      </c>
      <c r="C60" s="12" t="s">
        <v>118</v>
      </c>
      <c r="D60" s="20"/>
      <c r="E60" s="20"/>
      <c r="F60" s="20" t="s">
        <v>119</v>
      </c>
      <c r="G60" s="12"/>
      <c r="H60" s="12"/>
      <c r="I60" s="34"/>
      <c r="J60" s="95"/>
      <c r="K60" s="291">
        <f>SUM(S31:S37)*Rates!B9/12</f>
        <v>0</v>
      </c>
      <c r="L60" s="292"/>
      <c r="M60" s="292"/>
      <c r="O60" s="75"/>
      <c r="P60" s="78"/>
    </row>
    <row r="61" spans="1:17" s="2" customFormat="1" ht="12" customHeight="1">
      <c r="A61" s="24"/>
      <c r="B61" s="33">
        <v>8</v>
      </c>
      <c r="C61" s="12" t="s">
        <v>118</v>
      </c>
      <c r="D61" s="20"/>
      <c r="E61" s="20"/>
      <c r="F61" s="20" t="s">
        <v>120</v>
      </c>
      <c r="G61" s="283"/>
      <c r="H61" s="283"/>
      <c r="I61" s="12"/>
      <c r="J61" s="206"/>
      <c r="K61" s="293"/>
      <c r="L61" s="294"/>
      <c r="M61" s="295"/>
      <c r="O61" s="75"/>
      <c r="P61" s="79"/>
    </row>
    <row r="62" spans="1:17" s="2" customFormat="1" ht="12" customHeight="1">
      <c r="A62" s="24"/>
      <c r="B62" s="12"/>
      <c r="C62" s="12" t="s">
        <v>121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</row>
    <row r="63" spans="1:17" s="2" customFormat="1" ht="12" customHeight="1">
      <c r="A63" s="24" t="s">
        <v>122</v>
      </c>
      <c r="B63" s="95" t="s">
        <v>123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</row>
    <row r="64" spans="1:17" s="2" customFormat="1" ht="12" customHeight="1">
      <c r="A64" s="22" t="s">
        <v>124</v>
      </c>
      <c r="B64" s="4" t="s">
        <v>125</v>
      </c>
      <c r="C64" s="4"/>
      <c r="D64" s="21"/>
      <c r="E64" s="21"/>
      <c r="F64" s="207"/>
      <c r="G64" s="207"/>
      <c r="H64" s="39"/>
      <c r="I64" s="4"/>
      <c r="J64" s="4"/>
      <c r="K64" s="288"/>
      <c r="L64" s="288"/>
      <c r="M64" s="288"/>
      <c r="O64" s="38"/>
      <c r="P64" s="80"/>
    </row>
    <row r="65" spans="1:19" s="2" customFormat="1" ht="12" customHeight="1">
      <c r="A65" s="22"/>
      <c r="B65" s="4"/>
      <c r="C65" s="4"/>
      <c r="D65" s="210" t="s">
        <v>126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127</v>
      </c>
      <c r="K65" s="285">
        <f>ROUND(F65*I65,0)</f>
        <v>0</v>
      </c>
      <c r="L65" s="285"/>
      <c r="M65" s="285"/>
      <c r="O65" s="38"/>
    </row>
    <row r="66" spans="1:19" s="2" customFormat="1" ht="12" customHeight="1">
      <c r="A66" s="22"/>
      <c r="B66" s="97" t="s">
        <v>128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</row>
    <row r="67" spans="1:19" s="2" customFormat="1" ht="12" customHeight="1">
      <c r="A67" s="24" t="s">
        <v>129</v>
      </c>
      <c r="B67" s="95" t="s">
        <v>130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</row>
    <row r="68" spans="1:19" s="2" customFormat="1" ht="12" customHeight="1">
      <c r="A68" s="24" t="s">
        <v>131</v>
      </c>
      <c r="B68" s="12" t="s">
        <v>132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</row>
    <row r="69" spans="1:19" s="2" customFormat="1" ht="12" customHeight="1">
      <c r="A69" s="24" t="s">
        <v>133</v>
      </c>
      <c r="B69" s="95" t="s">
        <v>134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124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47"/>
    </row>
    <row r="78" spans="1:19" ht="12" customHeight="1">
      <c r="A78" s="1"/>
      <c r="K78"/>
      <c r="M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algorithmName="SHA-512" hashValue="/jTXaWIFNM6NUbS64RUjEhXYAq/+G1jiDSPBj+yTy9nhbWHAvsZAUL73mr+2zkTlLC0PwtYQg8Ya1/cWVTWbSQ==" saltValue="bWWrm/Fv8n2F04d10o406g==" spinCount="100000" sheet="1" selectLockedCells="1"/>
  <mergeCells count="56">
    <mergeCell ref="K57:M57"/>
    <mergeCell ref="K56:M56"/>
    <mergeCell ref="L10:M10"/>
    <mergeCell ref="K65:M65"/>
    <mergeCell ref="K66:M66"/>
    <mergeCell ref="K45:M45"/>
    <mergeCell ref="K46:M46"/>
    <mergeCell ref="K47:M47"/>
    <mergeCell ref="K48:M48"/>
    <mergeCell ref="K49:M49"/>
    <mergeCell ref="K50:M50"/>
    <mergeCell ref="K34:M34"/>
    <mergeCell ref="K35:M35"/>
    <mergeCell ref="K36:M41"/>
    <mergeCell ref="K42:M42"/>
    <mergeCell ref="K43:M43"/>
    <mergeCell ref="K51:M51"/>
    <mergeCell ref="K52:M52"/>
    <mergeCell ref="K53:M53"/>
    <mergeCell ref="K54:M54"/>
    <mergeCell ref="K55:M55"/>
    <mergeCell ref="K69:M69"/>
    <mergeCell ref="K58:M58"/>
    <mergeCell ref="K59:M59"/>
    <mergeCell ref="K60:M60"/>
    <mergeCell ref="K62:M62"/>
    <mergeCell ref="K63:M63"/>
    <mergeCell ref="K64:M64"/>
    <mergeCell ref="K61:M61"/>
    <mergeCell ref="K68:M68"/>
    <mergeCell ref="K67:M67"/>
    <mergeCell ref="K20:M20"/>
    <mergeCell ref="K21:M21"/>
    <mergeCell ref="K22:M22"/>
    <mergeCell ref="K23:M23"/>
    <mergeCell ref="K44:M44"/>
    <mergeCell ref="K29:M29"/>
    <mergeCell ref="K30:M30"/>
    <mergeCell ref="K31:M31"/>
    <mergeCell ref="K32:M32"/>
    <mergeCell ref="G61:H61"/>
    <mergeCell ref="E29:G29"/>
    <mergeCell ref="K17:M17"/>
    <mergeCell ref="K11:M12"/>
    <mergeCell ref="K13:M13"/>
    <mergeCell ref="K14:M14"/>
    <mergeCell ref="K15:M15"/>
    <mergeCell ref="K16:M16"/>
    <mergeCell ref="K33:M33"/>
    <mergeCell ref="K18:M18"/>
    <mergeCell ref="K24:M24"/>
    <mergeCell ref="K25:M25"/>
    <mergeCell ref="K26:M26"/>
    <mergeCell ref="K27:M27"/>
    <mergeCell ref="K28:M28"/>
    <mergeCell ref="K19:M19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201"/>
  <sheetViews>
    <sheetView showGridLines="0" showZeros="0" topLeftCell="A42" workbookViewId="0">
      <selection activeCell="J14" sqref="J14"/>
    </sheetView>
  </sheetViews>
  <sheetFormatPr defaultColWidth="10.7109375" defaultRowHeight="12" customHeight="1"/>
  <cols>
    <col min="1" max="1" width="2.7109375" style="60" customWidth="1"/>
    <col min="2" max="2" width="2.8554687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1.140625" style="1" bestFit="1" customWidth="1"/>
    <col min="21" max="21" width="6.28515625" style="1" bestFit="1" customWidth="1"/>
    <col min="22" max="16384" width="10.7109375" style="1"/>
  </cols>
  <sheetData>
    <row r="1" spans="1:21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26</v>
      </c>
      <c r="M1" s="4" t="str">
        <f>Rates!E38</f>
        <v>01.31.2024</v>
      </c>
      <c r="O1" s="101"/>
      <c r="P1" s="102"/>
      <c r="Q1" s="103"/>
    </row>
    <row r="2" spans="1:21" ht="12" customHeight="1" thickBot="1">
      <c r="B2" s="58"/>
      <c r="G2" s="64" t="s">
        <v>27</v>
      </c>
      <c r="K2"/>
      <c r="L2" s="47"/>
      <c r="O2" s="113" t="s">
        <v>3</v>
      </c>
      <c r="P2" s="107"/>
      <c r="Q2" s="108"/>
    </row>
    <row r="3" spans="1:21" ht="16.5" thickBot="1">
      <c r="B3" s="58"/>
      <c r="G3" s="62" t="s">
        <v>28</v>
      </c>
      <c r="K3"/>
      <c r="L3" s="47"/>
      <c r="O3" s="112"/>
      <c r="P3" s="98" t="s">
        <v>5</v>
      </c>
      <c r="Q3" s="100" t="s">
        <v>6</v>
      </c>
    </row>
    <row r="4" spans="1:21" ht="12" customHeight="1">
      <c r="B4" s="58"/>
      <c r="G4" s="63"/>
      <c r="K4"/>
      <c r="L4" s="47"/>
      <c r="O4" s="109"/>
      <c r="P4" s="110"/>
      <c r="Q4" s="111"/>
    </row>
    <row r="5" spans="1:21" ht="12" customHeight="1">
      <c r="K5"/>
      <c r="L5" s="47"/>
      <c r="O5" s="109"/>
      <c r="P5" s="99" t="s">
        <v>9</v>
      </c>
      <c r="Q5" s="100" t="s">
        <v>6</v>
      </c>
    </row>
    <row r="6" spans="1:21" ht="12" customHeight="1" thickBot="1">
      <c r="G6" s="61" t="s">
        <v>135</v>
      </c>
      <c r="K6"/>
      <c r="O6" s="104"/>
      <c r="P6" s="105"/>
      <c r="Q6" s="106"/>
    </row>
    <row r="7" spans="1:21" s="2" customFormat="1" ht="12" customHeight="1">
      <c r="A7" s="46" t="s">
        <v>30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31</v>
      </c>
      <c r="L7" s="250">
        <v>1</v>
      </c>
      <c r="M7" s="45"/>
      <c r="O7" s="38"/>
    </row>
    <row r="8" spans="1:21" s="2" customFormat="1" ht="12" customHeight="1">
      <c r="A8" s="192"/>
      <c r="B8" s="193"/>
      <c r="C8" s="193"/>
      <c r="D8" s="212" t="s">
        <v>32</v>
      </c>
      <c r="E8" s="193"/>
      <c r="F8" s="193"/>
      <c r="G8" s="193"/>
      <c r="H8" s="213"/>
      <c r="I8" s="214"/>
      <c r="J8" s="15"/>
      <c r="K8" s="41"/>
      <c r="L8" s="250"/>
      <c r="M8" s="32"/>
      <c r="O8" s="38"/>
    </row>
    <row r="9" spans="1:21" s="2" customFormat="1" ht="12" customHeight="1" thickBot="1">
      <c r="A9" s="22" t="s">
        <v>33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34</v>
      </c>
      <c r="L9" s="161"/>
      <c r="M9" s="65" t="s">
        <v>35</v>
      </c>
      <c r="O9" s="38"/>
    </row>
    <row r="10" spans="1:21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35" t="s">
        <v>36</v>
      </c>
      <c r="L10" s="300" t="s">
        <v>37</v>
      </c>
      <c r="M10" s="301"/>
      <c r="O10" s="38"/>
    </row>
    <row r="11" spans="1:21" s="2" customFormat="1" ht="12" customHeight="1">
      <c r="A11" s="22" t="s">
        <v>38</v>
      </c>
      <c r="B11" s="4"/>
      <c r="C11" s="4"/>
      <c r="D11" s="13"/>
      <c r="E11" s="13"/>
      <c r="F11" s="13"/>
      <c r="G11" s="13"/>
      <c r="H11" s="53"/>
      <c r="I11" s="10" t="s">
        <v>39</v>
      </c>
      <c r="J11" s="45"/>
      <c r="K11" s="286" t="s">
        <v>40</v>
      </c>
      <c r="L11" s="286"/>
      <c r="M11" s="286"/>
      <c r="O11" s="38"/>
    </row>
    <row r="12" spans="1:21" s="2" customFormat="1" ht="12" customHeight="1">
      <c r="A12" s="22" t="s">
        <v>41</v>
      </c>
      <c r="B12" s="4"/>
      <c r="C12" s="4"/>
      <c r="D12" s="13"/>
      <c r="E12" s="13"/>
      <c r="F12" s="13"/>
      <c r="G12" s="13"/>
      <c r="H12" s="31"/>
      <c r="I12" s="3" t="s">
        <v>42</v>
      </c>
      <c r="J12" s="17"/>
      <c r="K12" s="287"/>
      <c r="L12" s="287"/>
      <c r="M12" s="287"/>
      <c r="O12" s="38"/>
      <c r="R12" s="92" t="s">
        <v>43</v>
      </c>
    </row>
    <row r="13" spans="1:21" s="2" customFormat="1" ht="12" customHeight="1">
      <c r="A13" s="22"/>
      <c r="B13" s="15"/>
      <c r="C13" s="15"/>
      <c r="D13" s="30"/>
      <c r="E13" s="30"/>
      <c r="F13" s="30"/>
      <c r="G13" s="30"/>
      <c r="H13" s="29" t="s">
        <v>44</v>
      </c>
      <c r="I13" s="251" t="s">
        <v>45</v>
      </c>
      <c r="J13" s="251" t="s">
        <v>46</v>
      </c>
      <c r="K13" s="287" t="s">
        <v>47</v>
      </c>
      <c r="L13" s="287"/>
      <c r="M13" s="287"/>
      <c r="O13" s="38"/>
      <c r="Q13" s="92" t="s">
        <v>48</v>
      </c>
      <c r="R13" s="92" t="s">
        <v>49</v>
      </c>
      <c r="S13" s="92" t="s">
        <v>50</v>
      </c>
      <c r="T13" s="92" t="s">
        <v>51</v>
      </c>
    </row>
    <row r="14" spans="1:21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52</v>
      </c>
      <c r="P14" s="2">
        <f>D14</f>
        <v>0</v>
      </c>
      <c r="Q14" s="215">
        <f>ROUND(R14/S14,0)</f>
        <v>0</v>
      </c>
      <c r="R14" s="170">
        <f>'YR 1'!R14*(1+Rates!B35)</f>
        <v>0</v>
      </c>
      <c r="S14" s="171">
        <f>'YR 1'!S14</f>
        <v>9</v>
      </c>
      <c r="T14" s="177">
        <f>((K14*Rates!$B$3)+((I14+H14)*(Rates!$B$7/'YR 2'!S14)))</f>
        <v>0</v>
      </c>
      <c r="U14" s="179"/>
    </row>
    <row r="15" spans="1:21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53</v>
      </c>
      <c r="P15" s="2">
        <f t="shared" ref="P15:P24" si="1">D15</f>
        <v>0</v>
      </c>
      <c r="Q15" s="215">
        <f t="shared" ref="Q15:Q24" si="2">ROUND(R15/S15,0)</f>
        <v>0</v>
      </c>
      <c r="R15" s="170">
        <f>'YR 1'!R15*(1+Rates!B35)</f>
        <v>0</v>
      </c>
      <c r="S15" s="171">
        <f>'YR 1'!S15</f>
        <v>9</v>
      </c>
      <c r="T15" s="177">
        <f>((K15*Rates!$B$3)+((I15+H15)*(Rates!$B$7/'YR 2'!S15)))</f>
        <v>0</v>
      </c>
      <c r="U15" s="179"/>
    </row>
    <row r="16" spans="1:21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53</v>
      </c>
      <c r="P16" s="2">
        <f t="shared" si="1"/>
        <v>0</v>
      </c>
      <c r="Q16" s="215">
        <f t="shared" si="2"/>
        <v>0</v>
      </c>
      <c r="R16" s="170">
        <f>'YR 1'!R16*(1+Rates!B35)</f>
        <v>0</v>
      </c>
      <c r="S16" s="171">
        <f>'YR 1'!S16</f>
        <v>9</v>
      </c>
      <c r="T16" s="177">
        <f>((K16*Rates!$B$3)+((I16+H16)*(Rates!$B$7/'YR 2'!S16)))</f>
        <v>0</v>
      </c>
      <c r="U16" s="179"/>
    </row>
    <row r="17" spans="1:21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53</v>
      </c>
      <c r="P17" s="2">
        <f t="shared" si="1"/>
        <v>0</v>
      </c>
      <c r="Q17" s="215">
        <f t="shared" si="2"/>
        <v>0</v>
      </c>
      <c r="R17" s="170">
        <f>'YR 1'!R17*(1+Rates!B35)</f>
        <v>0</v>
      </c>
      <c r="S17" s="171">
        <f>'YR 1'!S17</f>
        <v>9</v>
      </c>
      <c r="T17" s="177">
        <f>((K17*Rates!$B$3)+((I17+H17)*(Rates!$B$7/'YR 2'!S17)))</f>
        <v>0</v>
      </c>
      <c r="U17" s="179"/>
    </row>
    <row r="18" spans="1:21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53</v>
      </c>
      <c r="P18" s="2">
        <f t="shared" si="1"/>
        <v>0</v>
      </c>
      <c r="Q18" s="215">
        <f t="shared" si="2"/>
        <v>0</v>
      </c>
      <c r="R18" s="170">
        <f>'YR 1'!R18*(1+Rates!B35)</f>
        <v>0</v>
      </c>
      <c r="S18" s="171">
        <f>'YR 1'!S18</f>
        <v>9</v>
      </c>
      <c r="T18" s="177">
        <f>((K18*Rates!$B$3)+((I18+H18)*(Rates!$B$7/'YR 2'!S18)))</f>
        <v>0</v>
      </c>
      <c r="U18" s="179"/>
    </row>
    <row r="19" spans="1:21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53</v>
      </c>
      <c r="P19" s="2">
        <f t="shared" si="1"/>
        <v>0</v>
      </c>
      <c r="Q19" s="215">
        <f t="shared" si="2"/>
        <v>0</v>
      </c>
      <c r="R19" s="170">
        <f>'YR 1'!R19*(1+Rates!B35)</f>
        <v>0</v>
      </c>
      <c r="S19" s="171">
        <f>'YR 1'!S19</f>
        <v>9</v>
      </c>
      <c r="T19" s="177">
        <f>((K19*Rates!$B$3)+((I19+H19)*(Rates!$B$7/'YR 2'!S19)))</f>
        <v>0</v>
      </c>
      <c r="U19" s="179"/>
    </row>
    <row r="20" spans="1:21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53</v>
      </c>
      <c r="P20" s="2">
        <f t="shared" si="1"/>
        <v>0</v>
      </c>
      <c r="Q20" s="215">
        <f t="shared" si="2"/>
        <v>0</v>
      </c>
      <c r="R20" s="170">
        <f>'YR 1'!R20*(1+Rates!B35)</f>
        <v>0</v>
      </c>
      <c r="S20" s="171">
        <f>'YR 1'!S20</f>
        <v>9</v>
      </c>
      <c r="T20" s="177">
        <f>((K20*Rates!$B$3)+((I20+H20)*(Rates!$B$7/'YR 2'!S20)))</f>
        <v>0</v>
      </c>
      <c r="U20" s="179"/>
    </row>
    <row r="21" spans="1:21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53</v>
      </c>
      <c r="P21" s="2">
        <f t="shared" si="1"/>
        <v>0</v>
      </c>
      <c r="Q21" s="215">
        <f t="shared" si="2"/>
        <v>0</v>
      </c>
      <c r="R21" s="170">
        <f>'YR 1'!R21*(1+Rates!B35)</f>
        <v>0</v>
      </c>
      <c r="S21" s="171">
        <f>'YR 1'!S21</f>
        <v>9</v>
      </c>
      <c r="T21" s="177">
        <f>((K21*Rates!$B$3)+((I21+H21)*(Rates!$B$7/'YR 2'!S21)))</f>
        <v>0</v>
      </c>
      <c r="U21" s="179"/>
    </row>
    <row r="22" spans="1:21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53</v>
      </c>
      <c r="P22" s="2">
        <f t="shared" si="1"/>
        <v>0</v>
      </c>
      <c r="Q22" s="215">
        <f t="shared" si="2"/>
        <v>0</v>
      </c>
      <c r="R22" s="170">
        <f>'YR 1'!R22*(1+Rates!B35)</f>
        <v>0</v>
      </c>
      <c r="S22" s="171">
        <f>'YR 1'!S22</f>
        <v>9</v>
      </c>
      <c r="T22" s="177">
        <f>((K22*Rates!$B$3)+((I22+H22)*(Rates!$B$7/'YR 2'!S22)))</f>
        <v>0</v>
      </c>
      <c r="U22" s="179"/>
    </row>
    <row r="23" spans="1:21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53</v>
      </c>
      <c r="P23" s="2">
        <f t="shared" si="1"/>
        <v>0</v>
      </c>
      <c r="Q23" s="215">
        <f t="shared" si="2"/>
        <v>0</v>
      </c>
      <c r="R23" s="170">
        <f>'YR 1'!R23*(1+Rates!B35)</f>
        <v>0</v>
      </c>
      <c r="S23" s="171">
        <f>'YR 1'!S23</f>
        <v>9</v>
      </c>
      <c r="T23" s="177">
        <f>((K23*Rates!$B$3)+((I23+H23)*(Rates!$B$7/'YR 2'!S23)))</f>
        <v>0</v>
      </c>
      <c r="U23" s="179"/>
    </row>
    <row r="24" spans="1:21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53</v>
      </c>
      <c r="P24" s="2">
        <f t="shared" si="1"/>
        <v>0</v>
      </c>
      <c r="Q24" s="215">
        <f t="shared" si="2"/>
        <v>0</v>
      </c>
      <c r="R24" s="170">
        <f>'YR 1'!R24*(1+Rates!B35)</f>
        <v>0</v>
      </c>
      <c r="S24" s="171">
        <f>'YR 1'!S24</f>
        <v>9</v>
      </c>
      <c r="T24" s="177">
        <f>((K24*Rates!$B$3)+((I24+H24)*(Rates!$B$7/'YR 2'!S24)))</f>
        <v>0</v>
      </c>
      <c r="U24" s="179"/>
    </row>
    <row r="25" spans="1:21" s="2" customFormat="1" ht="12" customHeight="1">
      <c r="A25" s="146"/>
      <c r="B25" s="19"/>
      <c r="C25" s="147"/>
      <c r="D25" s="20" t="s">
        <v>54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78"/>
    </row>
    <row r="26" spans="1:21" s="2" customFormat="1" ht="12" customHeight="1" thickBot="1">
      <c r="A26" s="145" t="s">
        <v>55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56</v>
      </c>
      <c r="Q26" s="91">
        <f>R26/12</f>
        <v>0</v>
      </c>
      <c r="R26" s="170">
        <f>'YR 1'!R26*(1+Rates!B35)</f>
        <v>0</v>
      </c>
      <c r="S26" s="171">
        <f>'YR 1'!S26</f>
        <v>12</v>
      </c>
      <c r="T26" s="177">
        <f>((K27*Rates!$B$3)+(H27*B27*(Rates!$B$7/'YR 2'!S26)))</f>
        <v>0</v>
      </c>
    </row>
    <row r="27" spans="1:21" s="2" customFormat="1" ht="12" customHeight="1" thickBot="1">
      <c r="A27" s="5" t="s">
        <v>57</v>
      </c>
      <c r="B27" s="82"/>
      <c r="C27" s="8" t="s">
        <v>58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59</v>
      </c>
      <c r="Q27" s="91">
        <f>R27/12</f>
        <v>0</v>
      </c>
      <c r="R27" s="170">
        <f>'YR 1'!R27*(1+Rates!B35)</f>
        <v>0</v>
      </c>
      <c r="S27" s="171">
        <f>'YR 1'!S27</f>
        <v>12</v>
      </c>
      <c r="T27" s="177">
        <f>((K28*Rates!$B$3)+(H28*B28*(Rates!$B$7/'YR 2'!S27)))</f>
        <v>0</v>
      </c>
    </row>
    <row r="28" spans="1:21" s="2" customFormat="1" ht="12" customHeight="1" thickBot="1">
      <c r="A28" s="5" t="s">
        <v>60</v>
      </c>
      <c r="B28" s="84"/>
      <c r="C28" s="8" t="s">
        <v>61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62</v>
      </c>
      <c r="Q28" s="91">
        <f>R28/12</f>
        <v>0</v>
      </c>
      <c r="R28" s="170">
        <f>'YR 1'!R28*(1+Rates!B35)</f>
        <v>0</v>
      </c>
      <c r="S28" s="171">
        <f>'YR 1'!S28</f>
        <v>12</v>
      </c>
      <c r="T28" s="177">
        <f>((K31*Rates!$B$3)+(H31*B31*(Rates!$B$7/'YR 2'!S28)))</f>
        <v>0</v>
      </c>
    </row>
    <row r="29" spans="1:21" s="2" customFormat="1" ht="12" customHeight="1" thickBot="1">
      <c r="A29" s="5" t="s">
        <v>63</v>
      </c>
      <c r="B29" s="217">
        <f>(SUM(S31:S37)/12)</f>
        <v>0</v>
      </c>
      <c r="C29" s="8" t="s">
        <v>64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65</v>
      </c>
      <c r="T29" s="178"/>
    </row>
    <row r="30" spans="1:21" s="2" customFormat="1" ht="12" customHeight="1" thickBot="1">
      <c r="A30" s="5" t="s">
        <v>66</v>
      </c>
      <c r="B30" s="82"/>
      <c r="C30" s="8" t="s">
        <v>67</v>
      </c>
      <c r="D30" s="27"/>
      <c r="E30" s="27"/>
      <c r="F30" s="13"/>
      <c r="G30" s="27"/>
      <c r="H30" s="140"/>
      <c r="I30" s="120" t="s">
        <v>68</v>
      </c>
      <c r="J30" s="70"/>
      <c r="K30" s="285">
        <f>B30*(Rates!B23*Rates!B24)*H30</f>
        <v>0</v>
      </c>
      <c r="L30" s="285"/>
      <c r="M30" s="285"/>
      <c r="S30" s="92" t="s">
        <v>69</v>
      </c>
      <c r="T30" s="178"/>
    </row>
    <row r="31" spans="1:21" s="2" customFormat="1" ht="12" customHeight="1" thickBot="1">
      <c r="A31" s="5" t="s">
        <v>70</v>
      </c>
      <c r="B31" s="82"/>
      <c r="C31" s="8" t="s">
        <v>71</v>
      </c>
      <c r="D31" s="27"/>
      <c r="E31" s="27"/>
      <c r="F31" s="27"/>
      <c r="G31" s="27"/>
      <c r="H31" s="141"/>
      <c r="I31" s="70" t="s">
        <v>72</v>
      </c>
      <c r="J31" s="70"/>
      <c r="K31" s="285">
        <f>R28/12*B31*H31</f>
        <v>0</v>
      </c>
      <c r="L31" s="285"/>
      <c r="M31" s="285"/>
      <c r="O31" s="75" t="s">
        <v>73</v>
      </c>
      <c r="P31" s="2" t="s">
        <v>161</v>
      </c>
      <c r="Q31" s="91">
        <f>R31/12</f>
        <v>2083.3333333333335</v>
      </c>
      <c r="R31" s="170">
        <f>Rates!B15</f>
        <v>25000</v>
      </c>
      <c r="S31" s="149"/>
      <c r="T31" s="218">
        <f>K29*Rates!B4</f>
        <v>0</v>
      </c>
    </row>
    <row r="32" spans="1:21" s="2" customFormat="1" ht="12" customHeight="1" thickBot="1">
      <c r="A32" s="5" t="s">
        <v>75</v>
      </c>
      <c r="B32" s="83"/>
      <c r="C32" s="8" t="s">
        <v>76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73</v>
      </c>
      <c r="P32" s="2" t="s">
        <v>74</v>
      </c>
      <c r="Q32" s="91">
        <f>R32/12</f>
        <v>2750</v>
      </c>
      <c r="R32" s="170">
        <f>Rates!B16+1000</f>
        <v>33000</v>
      </c>
      <c r="S32" s="149"/>
      <c r="T32" s="269"/>
    </row>
    <row r="33" spans="1:20" s="2" customFormat="1" ht="12" customHeight="1">
      <c r="A33" s="5"/>
      <c r="B33" s="8" t="s">
        <v>78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73</v>
      </c>
      <c r="P33" s="2" t="s">
        <v>77</v>
      </c>
      <c r="Q33" s="91">
        <f t="shared" ref="Q33:Q37" si="3">R33/12</f>
        <v>1666.6666666666667</v>
      </c>
      <c r="R33" s="170">
        <f>Rates!B17</f>
        <v>20000</v>
      </c>
      <c r="S33" s="149"/>
      <c r="T33" s="270"/>
    </row>
    <row r="34" spans="1:20" s="2" customFormat="1" ht="12" customHeight="1">
      <c r="A34" s="5" t="s">
        <v>80</v>
      </c>
      <c r="B34" s="8" t="s">
        <v>81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73</v>
      </c>
      <c r="P34" s="200" t="s">
        <v>79</v>
      </c>
      <c r="Q34" s="91">
        <f t="shared" si="3"/>
        <v>2000</v>
      </c>
      <c r="R34" s="170">
        <f>Rates!B18</f>
        <v>24000</v>
      </c>
      <c r="S34" s="149"/>
      <c r="T34" s="270"/>
    </row>
    <row r="35" spans="1:20" s="2" customFormat="1" ht="12" customHeight="1">
      <c r="A35" s="24"/>
      <c r="B35" s="95" t="s">
        <v>83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73</v>
      </c>
      <c r="P35" s="200" t="s">
        <v>82</v>
      </c>
      <c r="Q35" s="91">
        <f t="shared" si="3"/>
        <v>1666.6666666666667</v>
      </c>
      <c r="R35" s="170">
        <f>Rates!B19</f>
        <v>20000</v>
      </c>
      <c r="S35" s="149"/>
      <c r="T35" s="270"/>
    </row>
    <row r="36" spans="1:20" s="2" customFormat="1" ht="12" customHeight="1">
      <c r="A36" s="22" t="s">
        <v>84</v>
      </c>
      <c r="B36" s="4" t="s">
        <v>85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73</v>
      </c>
      <c r="P36" s="200" t="s">
        <v>16</v>
      </c>
      <c r="Q36" s="91">
        <f t="shared" si="3"/>
        <v>2083.3333333333335</v>
      </c>
      <c r="R36" s="170">
        <f>Rates!B20</f>
        <v>25000</v>
      </c>
      <c r="S36" s="149"/>
      <c r="T36" s="270"/>
    </row>
    <row r="37" spans="1:20" s="2" customFormat="1" ht="12" customHeight="1">
      <c r="A37" s="201"/>
      <c r="B37" s="77"/>
      <c r="C37" s="77"/>
      <c r="D37" s="202" t="s">
        <v>87</v>
      </c>
      <c r="E37" s="202"/>
      <c r="F37" s="202"/>
      <c r="G37" s="202" t="s">
        <v>88</v>
      </c>
      <c r="H37" s="77"/>
      <c r="I37" s="195"/>
      <c r="J37" s="4"/>
      <c r="K37" s="288"/>
      <c r="L37" s="288"/>
      <c r="M37" s="288"/>
      <c r="O37" s="75" t="s">
        <v>73</v>
      </c>
      <c r="P37" s="200" t="s">
        <v>86</v>
      </c>
      <c r="Q37" s="91">
        <f t="shared" si="3"/>
        <v>2083.3333333333335</v>
      </c>
      <c r="R37" s="190">
        <f>Rates!B21</f>
        <v>25000</v>
      </c>
      <c r="S37" s="151"/>
      <c r="T37" s="271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88"/>
      <c r="L38" s="288"/>
      <c r="M38" s="288"/>
      <c r="O38" s="256" t="s">
        <v>89</v>
      </c>
      <c r="P38" s="256"/>
      <c r="Q38" s="57"/>
      <c r="R38" s="153"/>
      <c r="S38" s="152"/>
      <c r="T38" s="219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88"/>
      <c r="L39" s="288"/>
      <c r="M39" s="288"/>
      <c r="O39" s="77"/>
      <c r="P39" s="57"/>
      <c r="Q39" s="57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88"/>
      <c r="L40" s="288"/>
      <c r="M40" s="288"/>
      <c r="O40" s="75"/>
      <c r="P40" s="57"/>
      <c r="Q40" s="57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88"/>
      <c r="L41" s="288"/>
      <c r="M41" s="288"/>
      <c r="O41" s="94"/>
      <c r="P41" s="81"/>
      <c r="Q41" s="81"/>
    </row>
    <row r="42" spans="1:20" s="2" customFormat="1" ht="12" customHeight="1">
      <c r="A42" s="16"/>
      <c r="B42" s="96" t="s">
        <v>90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</row>
    <row r="43" spans="1:20" s="2" customFormat="1" ht="12" customHeight="1">
      <c r="A43" s="24" t="s">
        <v>91</v>
      </c>
      <c r="B43" s="12" t="s">
        <v>92</v>
      </c>
      <c r="C43" s="12"/>
      <c r="D43" s="20"/>
      <c r="E43" s="20"/>
      <c r="F43" s="20" t="s">
        <v>93</v>
      </c>
      <c r="G43" s="19"/>
      <c r="H43" s="19"/>
      <c r="I43" s="73"/>
      <c r="J43" s="12"/>
      <c r="K43" s="289"/>
      <c r="L43" s="289"/>
      <c r="M43" s="289"/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94</v>
      </c>
      <c r="G44" s="30"/>
      <c r="H44" s="14"/>
      <c r="I44" s="14"/>
      <c r="J44" s="14"/>
      <c r="K44" s="289"/>
      <c r="L44" s="289"/>
      <c r="M44" s="289"/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</row>
    <row r="46" spans="1:20" s="2" customFormat="1" ht="12" customHeight="1">
      <c r="A46" s="16"/>
      <c r="B46" s="96" t="s">
        <v>95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</row>
    <row r="47" spans="1:20" s="2" customFormat="1" ht="12" customHeight="1">
      <c r="A47" s="22" t="s">
        <v>96</v>
      </c>
      <c r="B47" s="4" t="s">
        <v>97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</row>
    <row r="48" spans="1:20" s="2" customFormat="1" ht="12" customHeight="1">
      <c r="A48" s="22"/>
      <c r="B48" s="18">
        <v>1</v>
      </c>
      <c r="C48" s="4" t="s">
        <v>98</v>
      </c>
      <c r="D48" s="21"/>
      <c r="E48" s="21"/>
      <c r="F48" s="44"/>
      <c r="G48" s="21"/>
      <c r="H48" s="4"/>
      <c r="I48" s="23"/>
      <c r="J48" s="4"/>
      <c r="K48" s="296">
        <v>0</v>
      </c>
      <c r="L48" s="296"/>
      <c r="M48" s="296"/>
      <c r="O48" s="38"/>
    </row>
    <row r="49" spans="1:17" s="2" customFormat="1" ht="12" customHeight="1">
      <c r="A49" s="22"/>
      <c r="B49" s="18">
        <v>2</v>
      </c>
      <c r="C49" s="4" t="s">
        <v>99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</row>
    <row r="50" spans="1:17" s="2" customFormat="1" ht="12" customHeight="1">
      <c r="A50" s="22"/>
      <c r="B50" s="18">
        <v>3</v>
      </c>
      <c r="C50" s="4" t="s">
        <v>100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</row>
    <row r="51" spans="1:17" s="2" customFormat="1" ht="12" customHeight="1">
      <c r="A51" s="22"/>
      <c r="B51" s="18">
        <v>4</v>
      </c>
      <c r="C51" s="4" t="s">
        <v>101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102</v>
      </c>
    </row>
    <row r="52" spans="1:17" s="2" customFormat="1" ht="12" customHeight="1">
      <c r="A52" s="24"/>
      <c r="B52" s="95" t="s">
        <v>103</v>
      </c>
      <c r="C52" s="12"/>
      <c r="D52" s="19"/>
      <c r="E52" s="205">
        <v>0</v>
      </c>
      <c r="F52" s="20" t="s">
        <v>104</v>
      </c>
      <c r="G52" s="20" t="s">
        <v>105</v>
      </c>
      <c r="H52" s="12"/>
      <c r="I52" s="34"/>
      <c r="J52" s="12"/>
      <c r="K52" s="285">
        <f>SUM(K48:K51)</f>
        <v>0</v>
      </c>
      <c r="L52" s="285"/>
      <c r="M52" s="285"/>
      <c r="O52" s="38"/>
    </row>
    <row r="53" spans="1:17" s="2" customFormat="1" ht="12" customHeight="1">
      <c r="A53" s="24" t="s">
        <v>106</v>
      </c>
      <c r="B53" s="12" t="s">
        <v>107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77" t="s">
        <v>108</v>
      </c>
      <c r="P53" s="77" t="s">
        <v>109</v>
      </c>
      <c r="Q53" s="2" t="s">
        <v>110</v>
      </c>
    </row>
    <row r="54" spans="1:17" s="2" customFormat="1" ht="12" customHeight="1">
      <c r="A54" s="24"/>
      <c r="B54" s="33">
        <v>1</v>
      </c>
      <c r="C54" s="12" t="s">
        <v>136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226">
        <f>'YR 1'!O54</f>
        <v>0</v>
      </c>
      <c r="P54" s="132"/>
      <c r="Q54" s="133">
        <f>IF((P54+'YR 1'!P54)&lt;=25000,P54,(25000-'YR 1'!Q54))</f>
        <v>0</v>
      </c>
    </row>
    <row r="55" spans="1:17" s="2" customFormat="1" ht="12" customHeight="1">
      <c r="A55" s="24"/>
      <c r="B55" s="33">
        <v>2</v>
      </c>
      <c r="C55" s="12" t="s">
        <v>112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226">
        <f>'YR 1'!O55</f>
        <v>0</v>
      </c>
      <c r="P55" s="132"/>
      <c r="Q55" s="133">
        <f>IF((P55+'YR 1'!P55)&lt;=25000,P55,(25000-'YR 1'!Q55))</f>
        <v>0</v>
      </c>
    </row>
    <row r="56" spans="1:17" s="2" customFormat="1" ht="12" customHeight="1">
      <c r="A56" s="24"/>
      <c r="B56" s="33">
        <v>3</v>
      </c>
      <c r="C56" s="12" t="s">
        <v>113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226">
        <f>'YR 1'!O56</f>
        <v>0</v>
      </c>
      <c r="P56" s="132"/>
      <c r="Q56" s="133">
        <f>IF((P56+'YR 1'!P56)&lt;=25000,P56,(25000-'YR 1'!Q56))</f>
        <v>0</v>
      </c>
    </row>
    <row r="57" spans="1:17" s="2" customFormat="1" ht="12" customHeight="1">
      <c r="A57" s="24"/>
      <c r="B57" s="33">
        <v>4</v>
      </c>
      <c r="C57" s="12" t="s">
        <v>114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226">
        <f>'YR 1'!O57</f>
        <v>0</v>
      </c>
      <c r="P57" s="132"/>
      <c r="Q57" s="133">
        <f>IF((P57+'YR 1'!P57)&lt;=25000,P57,(25000-'YR 1'!Q57))</f>
        <v>0</v>
      </c>
    </row>
    <row r="58" spans="1:17" s="2" customFormat="1" ht="12" customHeight="1">
      <c r="A58" s="24"/>
      <c r="B58" s="33">
        <v>5</v>
      </c>
      <c r="C58" s="12" t="s">
        <v>115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116</v>
      </c>
      <c r="P58" s="133">
        <f>SUM(P54:P57)</f>
        <v>0</v>
      </c>
      <c r="Q58" s="133">
        <f>SUM(Q54:Q57)</f>
        <v>0</v>
      </c>
    </row>
    <row r="59" spans="1:17" s="2" customFormat="1" ht="12" customHeight="1">
      <c r="A59" s="24"/>
      <c r="B59" s="33">
        <v>6</v>
      </c>
      <c r="C59" s="12" t="s">
        <v>117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</row>
    <row r="60" spans="1:17" s="2" customFormat="1" ht="12" customHeight="1">
      <c r="A60" s="24"/>
      <c r="B60" s="33">
        <v>7</v>
      </c>
      <c r="C60" s="12" t="s">
        <v>118</v>
      </c>
      <c r="D60" s="20"/>
      <c r="E60" s="20"/>
      <c r="F60" s="20" t="s">
        <v>119</v>
      </c>
      <c r="G60" s="20"/>
      <c r="H60" s="12"/>
      <c r="I60" s="34"/>
      <c r="J60" s="95"/>
      <c r="K60" s="292">
        <f>SUM(S31:S37)*Rates!B10/12</f>
        <v>0</v>
      </c>
      <c r="L60" s="292"/>
      <c r="M60" s="292"/>
      <c r="O60" s="75"/>
      <c r="P60" s="78"/>
    </row>
    <row r="61" spans="1:17" s="2" customFormat="1" ht="12" customHeight="1">
      <c r="A61" s="24"/>
      <c r="B61" s="33">
        <v>8</v>
      </c>
      <c r="C61" s="12" t="s">
        <v>118</v>
      </c>
      <c r="D61" s="20"/>
      <c r="E61" s="20"/>
      <c r="F61" s="20" t="s">
        <v>120</v>
      </c>
      <c r="G61" s="302"/>
      <c r="H61" s="302"/>
      <c r="I61" s="34"/>
      <c r="J61" s="95"/>
      <c r="K61" s="293"/>
      <c r="L61" s="294"/>
      <c r="M61" s="295"/>
      <c r="O61" s="75"/>
      <c r="P61" s="220"/>
    </row>
    <row r="62" spans="1:17" s="2" customFormat="1" ht="12" customHeight="1">
      <c r="A62" s="24"/>
      <c r="B62" s="12"/>
      <c r="C62" s="12" t="s">
        <v>121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</row>
    <row r="63" spans="1:17" s="2" customFormat="1" ht="12" customHeight="1">
      <c r="A63" s="24" t="s">
        <v>122</v>
      </c>
      <c r="B63" s="95" t="s">
        <v>123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</row>
    <row r="64" spans="1:17" s="2" customFormat="1" ht="12" customHeight="1">
      <c r="A64" s="22" t="s">
        <v>124</v>
      </c>
      <c r="B64" s="4" t="s">
        <v>125</v>
      </c>
      <c r="C64" s="4"/>
      <c r="D64" s="21"/>
      <c r="E64" s="4"/>
      <c r="F64" s="207"/>
      <c r="G64" s="207"/>
      <c r="H64" s="39"/>
      <c r="I64" s="4"/>
      <c r="J64" s="4"/>
      <c r="K64" s="288"/>
      <c r="L64" s="288"/>
      <c r="M64" s="288"/>
      <c r="O64" s="38"/>
      <c r="P64" s="80"/>
    </row>
    <row r="65" spans="1:19" s="2" customFormat="1" ht="12" customHeight="1">
      <c r="A65" s="22"/>
      <c r="B65" s="4"/>
      <c r="C65" s="4"/>
      <c r="D65" s="210" t="s">
        <v>126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127</v>
      </c>
      <c r="K65" s="285">
        <f>ROUND(F65*I65,0)</f>
        <v>0</v>
      </c>
      <c r="L65" s="285"/>
      <c r="M65" s="285"/>
      <c r="O65" s="38"/>
    </row>
    <row r="66" spans="1:19" s="2" customFormat="1" ht="12" customHeight="1">
      <c r="A66" s="22"/>
      <c r="B66" s="97" t="s">
        <v>128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</row>
    <row r="67" spans="1:19" s="2" customFormat="1" ht="12" customHeight="1">
      <c r="A67" s="24" t="s">
        <v>129</v>
      </c>
      <c r="B67" s="95" t="s">
        <v>130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</row>
    <row r="68" spans="1:19" s="2" customFormat="1" ht="12" customHeight="1">
      <c r="A68" s="24" t="s">
        <v>131</v>
      </c>
      <c r="B68" s="12" t="s">
        <v>132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</row>
    <row r="69" spans="1:19" s="2" customFormat="1" ht="12" customHeight="1">
      <c r="A69" s="24" t="s">
        <v>133</v>
      </c>
      <c r="B69" s="95" t="s">
        <v>134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221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47"/>
    </row>
    <row r="78" spans="1:19" ht="12" customHeight="1">
      <c r="A78" s="1"/>
      <c r="K78"/>
      <c r="M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algorithmName="SHA-512" hashValue="0mjEJHX/L4uXDZ12BYmP0BVa0MxDmpNlvpSq46VrLNr494HRzaP8X8c+hBiFoZIQwr/nwXBliDyTE4+jc96HkA==" saltValue="SbVU+r51vA9djONTyGU01Q==" spinCount="100000" sheet="1" selectLockedCells="1"/>
  <mergeCells count="56">
    <mergeCell ref="K28:M28"/>
    <mergeCell ref="K29:M29"/>
    <mergeCell ref="K30:M30"/>
    <mergeCell ref="K31:M31"/>
    <mergeCell ref="K36:M41"/>
    <mergeCell ref="K23:M23"/>
    <mergeCell ref="K24:M24"/>
    <mergeCell ref="K25:M25"/>
    <mergeCell ref="K26:M26"/>
    <mergeCell ref="K27:M27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E29:G29"/>
    <mergeCell ref="K32:M32"/>
    <mergeCell ref="K33:M33"/>
    <mergeCell ref="K34:M34"/>
    <mergeCell ref="K35:M35"/>
    <mergeCell ref="K69:M69"/>
    <mergeCell ref="K51:M51"/>
    <mergeCell ref="K42:M42"/>
    <mergeCell ref="K44:M44"/>
    <mergeCell ref="K43:M43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G61:H61"/>
    <mergeCell ref="K66:M66"/>
    <mergeCell ref="K67:M67"/>
    <mergeCell ref="K68:M68"/>
    <mergeCell ref="K58:M58"/>
    <mergeCell ref="K64:M64"/>
    <mergeCell ref="K62:M62"/>
    <mergeCell ref="K63:M63"/>
    <mergeCell ref="K57:M57"/>
    <mergeCell ref="K56:M56"/>
    <mergeCell ref="K59:M59"/>
    <mergeCell ref="K60:M60"/>
    <mergeCell ref="K61:M61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201"/>
  <sheetViews>
    <sheetView showGridLines="0" showZeros="0" topLeftCell="A42" workbookViewId="0">
      <selection activeCell="K43" sqref="K43:M44"/>
    </sheetView>
  </sheetViews>
  <sheetFormatPr defaultColWidth="10.7109375" defaultRowHeight="12" customHeight="1"/>
  <cols>
    <col min="1" max="1" width="2.7109375" style="60" customWidth="1"/>
    <col min="2" max="2" width="3.140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.28515625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26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27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28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137</v>
      </c>
      <c r="K6"/>
      <c r="O6" s="104"/>
      <c r="P6" s="105"/>
      <c r="Q6" s="106"/>
    </row>
    <row r="7" spans="1:20" s="2" customFormat="1" ht="12" customHeight="1">
      <c r="A7" s="46" t="s">
        <v>30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31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32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33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34</v>
      </c>
      <c r="L9" s="252"/>
      <c r="M9" s="65" t="s">
        <v>35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36</v>
      </c>
      <c r="L10" s="303" t="s">
        <v>37</v>
      </c>
      <c r="M10" s="304"/>
      <c r="O10" s="38"/>
      <c r="T10" s="172"/>
    </row>
    <row r="11" spans="1:20" s="2" customFormat="1" ht="12" customHeight="1">
      <c r="A11" s="22" t="s">
        <v>38</v>
      </c>
      <c r="B11" s="4"/>
      <c r="C11" s="4"/>
      <c r="D11" s="13"/>
      <c r="E11" s="13"/>
      <c r="F11" s="13"/>
      <c r="G11" s="13"/>
      <c r="H11" s="53"/>
      <c r="I11" s="10" t="s">
        <v>39</v>
      </c>
      <c r="J11" s="45"/>
      <c r="K11" s="286" t="s">
        <v>40</v>
      </c>
      <c r="L11" s="286"/>
      <c r="M11" s="286"/>
      <c r="O11" s="38"/>
      <c r="T11" s="172"/>
    </row>
    <row r="12" spans="1:20" s="2" customFormat="1" ht="12" customHeight="1">
      <c r="A12" s="22" t="s">
        <v>41</v>
      </c>
      <c r="B12" s="4"/>
      <c r="C12" s="4"/>
      <c r="D12" s="13"/>
      <c r="E12" s="13"/>
      <c r="F12" s="13"/>
      <c r="G12" s="13"/>
      <c r="H12" s="31"/>
      <c r="I12" s="3" t="s">
        <v>42</v>
      </c>
      <c r="J12" s="17"/>
      <c r="K12" s="287"/>
      <c r="L12" s="287"/>
      <c r="M12" s="287"/>
      <c r="O12" s="38"/>
      <c r="R12" s="92" t="s">
        <v>43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44</v>
      </c>
      <c r="I13" s="251" t="s">
        <v>45</v>
      </c>
      <c r="J13" s="251" t="s">
        <v>46</v>
      </c>
      <c r="K13" s="287" t="s">
        <v>47</v>
      </c>
      <c r="L13" s="287"/>
      <c r="M13" s="287"/>
      <c r="O13" s="38"/>
      <c r="Q13" s="92" t="s">
        <v>48</v>
      </c>
      <c r="R13" s="92" t="s">
        <v>49</v>
      </c>
      <c r="S13" s="92" t="s">
        <v>50</v>
      </c>
      <c r="T13" s="224" t="s">
        <v>51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52</v>
      </c>
      <c r="P14" s="2">
        <f>D14</f>
        <v>0</v>
      </c>
      <c r="Q14" s="215">
        <f>ROUND(R14/S14,0)</f>
        <v>0</v>
      </c>
      <c r="R14" s="170">
        <f>'YR 2'!R14*(1+Rates!B36)</f>
        <v>0</v>
      </c>
      <c r="S14" s="171">
        <f>'YR 1'!S14</f>
        <v>9</v>
      </c>
      <c r="T14" s="180">
        <f>((K14*Rates!$B$3)+((I14+H14)*(Rates!$B$7/'YR 3'!S14)))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53</v>
      </c>
      <c r="P15" s="2">
        <f t="shared" ref="P15:P24" si="1">D15</f>
        <v>0</v>
      </c>
      <c r="Q15" s="215">
        <f>ROUND(R15/S15,0)</f>
        <v>0</v>
      </c>
      <c r="R15" s="170">
        <f>'YR 2'!R15*(1+Rates!B36)</f>
        <v>0</v>
      </c>
      <c r="S15" s="171">
        <f>'YR 1'!S15</f>
        <v>9</v>
      </c>
      <c r="T15" s="180">
        <f>((K15*Rates!$B$3)+((I15+H15)*(Rates!$B$7/'YR 3'!S15)))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53</v>
      </c>
      <c r="P16" s="2">
        <f t="shared" si="1"/>
        <v>0</v>
      </c>
      <c r="Q16" s="215">
        <f>ROUND(R16/S16,0)</f>
        <v>0</v>
      </c>
      <c r="R16" s="170">
        <f>'YR 2'!R16*(1+Rates!B36)</f>
        <v>0</v>
      </c>
      <c r="S16" s="171">
        <f>'YR 1'!S16</f>
        <v>9</v>
      </c>
      <c r="T16" s="180">
        <f>((K16*Rates!$B$3)+((I16+H16)*(Rates!$B$7/'YR 3'!S16)))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53</v>
      </c>
      <c r="P17" s="2">
        <f t="shared" si="1"/>
        <v>0</v>
      </c>
      <c r="Q17" s="215">
        <f>ROUND(R17/S17,0)</f>
        <v>0</v>
      </c>
      <c r="R17" s="170">
        <f>'YR 2'!R17*(1+Rates!B36)</f>
        <v>0</v>
      </c>
      <c r="S17" s="171">
        <f>'YR 1'!S17</f>
        <v>9</v>
      </c>
      <c r="T17" s="180">
        <f>((K17*Rates!$B$3)+((I17+H17)*(Rates!$B$7/'YR 3'!S17)))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53</v>
      </c>
      <c r="P18" s="2">
        <f t="shared" si="1"/>
        <v>0</v>
      </c>
      <c r="Q18" s="215">
        <f t="shared" ref="Q18:Q24" si="2">ROUND(R18/S18,0)</f>
        <v>0</v>
      </c>
      <c r="R18" s="170">
        <f>'YR 2'!R18*(1+Rates!B36)</f>
        <v>0</v>
      </c>
      <c r="S18" s="171">
        <f>'YR 1'!S18</f>
        <v>9</v>
      </c>
      <c r="T18" s="180">
        <f>((K18*Rates!$B$3)+((I18+H18)*(Rates!$B$7/'YR 3'!S18)))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53</v>
      </c>
      <c r="P19" s="2">
        <f t="shared" si="1"/>
        <v>0</v>
      </c>
      <c r="Q19" s="215">
        <f t="shared" si="2"/>
        <v>0</v>
      </c>
      <c r="R19" s="170">
        <f>'YR 2'!R19*(1+Rates!B36)</f>
        <v>0</v>
      </c>
      <c r="S19" s="171">
        <f>'YR 1'!S19</f>
        <v>9</v>
      </c>
      <c r="T19" s="180">
        <f>((K19*Rates!$B$3)+((I19+H19)*(Rates!$B$7/'YR 3'!S19)))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53</v>
      </c>
      <c r="P20" s="2">
        <f t="shared" si="1"/>
        <v>0</v>
      </c>
      <c r="Q20" s="215">
        <f t="shared" si="2"/>
        <v>0</v>
      </c>
      <c r="R20" s="170">
        <f>'YR 2'!R20*(1+Rates!B36)</f>
        <v>0</v>
      </c>
      <c r="S20" s="171">
        <f>'YR 1'!S20</f>
        <v>9</v>
      </c>
      <c r="T20" s="180">
        <f>((K20*Rates!$B$3)+((I20+H20)*(Rates!$B$7/'YR 3'!S20)))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53</v>
      </c>
      <c r="P21" s="2">
        <f t="shared" si="1"/>
        <v>0</v>
      </c>
      <c r="Q21" s="215">
        <f t="shared" si="2"/>
        <v>0</v>
      </c>
      <c r="R21" s="170">
        <f>'YR 2'!R21*(1+Rates!B36)</f>
        <v>0</v>
      </c>
      <c r="S21" s="171">
        <f>'YR 1'!S21</f>
        <v>9</v>
      </c>
      <c r="T21" s="180">
        <f>((K21*Rates!$B$3)+((I21+H21)*(Rates!$B$7/'YR 3'!S21)))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53</v>
      </c>
      <c r="P22" s="2">
        <f t="shared" si="1"/>
        <v>0</v>
      </c>
      <c r="Q22" s="215">
        <f t="shared" si="2"/>
        <v>0</v>
      </c>
      <c r="R22" s="170">
        <f>'YR 2'!R22*(1+Rates!B36)</f>
        <v>0</v>
      </c>
      <c r="S22" s="171">
        <f>'YR 1'!S22</f>
        <v>9</v>
      </c>
      <c r="T22" s="180">
        <f>((K22*Rates!$B$3)+((I22+H22)*(Rates!$B$7/'YR 3'!S22)))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53</v>
      </c>
      <c r="P23" s="2">
        <f t="shared" si="1"/>
        <v>0</v>
      </c>
      <c r="Q23" s="215">
        <f t="shared" si="2"/>
        <v>0</v>
      </c>
      <c r="R23" s="170">
        <f>'YR 2'!R23*(1+Rates!B36)</f>
        <v>0</v>
      </c>
      <c r="S23" s="171">
        <f>'YR 1'!S23</f>
        <v>9</v>
      </c>
      <c r="T23" s="180">
        <f>((K23*Rates!$B$3)+((I23+H23)*(Rates!$B$7/'YR 3'!S23)))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53</v>
      </c>
      <c r="P24" s="2">
        <f t="shared" si="1"/>
        <v>0</v>
      </c>
      <c r="Q24" s="215">
        <f t="shared" si="2"/>
        <v>0</v>
      </c>
      <c r="R24" s="170">
        <f>'YR 2'!R24*(1+Rates!B36)</f>
        <v>0</v>
      </c>
      <c r="S24" s="171">
        <f>'YR 1'!S24</f>
        <v>9</v>
      </c>
      <c r="T24" s="180">
        <f>((K24*Rates!$B$3)+((I24+H24)*(Rates!$B$7/'YR 3'!S24)))</f>
        <v>0</v>
      </c>
    </row>
    <row r="25" spans="1:20" s="2" customFormat="1" ht="12" customHeight="1">
      <c r="A25" s="146"/>
      <c r="B25" s="19"/>
      <c r="C25" s="147"/>
      <c r="D25" s="20" t="s">
        <v>54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55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56</v>
      </c>
      <c r="Q26" s="91">
        <f>R26/12</f>
        <v>0</v>
      </c>
      <c r="R26" s="170">
        <f>'YR 2'!R26*(1+Rates!B36)</f>
        <v>0</v>
      </c>
      <c r="S26" s="171">
        <f>'YR 1'!S26</f>
        <v>12</v>
      </c>
      <c r="T26" s="180">
        <f>((K27*Rates!$B$3)+(H27*B27*(Rates!$B$7/'YR 3'!S26)))</f>
        <v>0</v>
      </c>
    </row>
    <row r="27" spans="1:20" s="2" customFormat="1" ht="12" customHeight="1" thickBot="1">
      <c r="A27" s="5" t="s">
        <v>57</v>
      </c>
      <c r="B27" s="82"/>
      <c r="C27" s="8" t="s">
        <v>58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59</v>
      </c>
      <c r="Q27" s="91">
        <f>R27/12</f>
        <v>0</v>
      </c>
      <c r="R27" s="170">
        <f>'YR 2'!R27*(1+Rates!B36)</f>
        <v>0</v>
      </c>
      <c r="S27" s="171">
        <f>'YR 1'!S27</f>
        <v>12</v>
      </c>
      <c r="T27" s="180">
        <f>((K28*Rates!$B$3)+(H28*B28*(Rates!$B$7/'YR 3'!S27)))</f>
        <v>0</v>
      </c>
    </row>
    <row r="28" spans="1:20" s="2" customFormat="1" ht="12" customHeight="1" thickBot="1">
      <c r="A28" s="5" t="s">
        <v>60</v>
      </c>
      <c r="B28" s="84"/>
      <c r="C28" s="8" t="s">
        <v>61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62</v>
      </c>
      <c r="Q28" s="91">
        <f>R28/12</f>
        <v>0</v>
      </c>
      <c r="R28" s="170">
        <f>'YR 2'!R28*(1+Rates!B36)</f>
        <v>0</v>
      </c>
      <c r="S28" s="171">
        <f>'YR 1'!S28</f>
        <v>12</v>
      </c>
      <c r="T28" s="180">
        <f>((K31*Rates!$B$3)+(H31*B31*(Rates!$B$7/'YR 3'!S28)))</f>
        <v>0</v>
      </c>
    </row>
    <row r="29" spans="1:20" s="2" customFormat="1" ht="12" customHeight="1" thickBot="1">
      <c r="A29" s="5" t="s">
        <v>63</v>
      </c>
      <c r="B29" s="217">
        <f>(SUM(S31:S37)/12)</f>
        <v>0</v>
      </c>
      <c r="C29" s="8" t="s">
        <v>64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65</v>
      </c>
      <c r="T29" s="172"/>
    </row>
    <row r="30" spans="1:20" s="2" customFormat="1" ht="12" customHeight="1" thickBot="1">
      <c r="A30" s="5" t="s">
        <v>66</v>
      </c>
      <c r="B30" s="82"/>
      <c r="C30" s="8" t="s">
        <v>67</v>
      </c>
      <c r="D30" s="27"/>
      <c r="E30" s="27"/>
      <c r="F30" s="13"/>
      <c r="G30" s="27"/>
      <c r="H30" s="140"/>
      <c r="I30" s="120" t="s">
        <v>68</v>
      </c>
      <c r="J30" s="70"/>
      <c r="K30" s="285">
        <f>B30*(Rates!B23*Rates!B24)*H30</f>
        <v>0</v>
      </c>
      <c r="L30" s="285"/>
      <c r="M30" s="285"/>
      <c r="S30" s="92" t="s">
        <v>69</v>
      </c>
      <c r="T30" s="172"/>
    </row>
    <row r="31" spans="1:20" s="2" customFormat="1" ht="12" customHeight="1" thickBot="1">
      <c r="A31" s="5" t="s">
        <v>70</v>
      </c>
      <c r="B31" s="82"/>
      <c r="C31" s="8" t="s">
        <v>71</v>
      </c>
      <c r="D31" s="27"/>
      <c r="E31" s="27"/>
      <c r="F31" s="27"/>
      <c r="G31" s="27"/>
      <c r="H31" s="141"/>
      <c r="I31" s="70" t="s">
        <v>72</v>
      </c>
      <c r="J31" s="70"/>
      <c r="K31" s="285">
        <f>R28/12*B31*H31</f>
        <v>0</v>
      </c>
      <c r="L31" s="285"/>
      <c r="M31" s="285"/>
      <c r="O31" s="75" t="s">
        <v>73</v>
      </c>
      <c r="P31" s="2" t="s">
        <v>161</v>
      </c>
      <c r="Q31" s="91">
        <f>R31/12</f>
        <v>2083.3333333333335</v>
      </c>
      <c r="R31" s="170">
        <f>'YR 2'!R31</f>
        <v>25000</v>
      </c>
      <c r="S31" s="149"/>
      <c r="T31" s="225">
        <f>K29*Rates!B4</f>
        <v>0</v>
      </c>
    </row>
    <row r="32" spans="1:20" s="2" customFormat="1" ht="12" customHeight="1" thickBot="1">
      <c r="A32" s="5" t="s">
        <v>75</v>
      </c>
      <c r="B32" s="83"/>
      <c r="C32" s="8" t="s">
        <v>76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73</v>
      </c>
      <c r="P32" s="2" t="s">
        <v>74</v>
      </c>
      <c r="Q32" s="91">
        <f>R32/12</f>
        <v>2833.3333333333335</v>
      </c>
      <c r="R32" s="170">
        <f>'YR 2'!R32+1000</f>
        <v>34000</v>
      </c>
      <c r="S32" s="149"/>
      <c r="T32" s="272"/>
    </row>
    <row r="33" spans="1:20" s="2" customFormat="1" ht="12" customHeight="1">
      <c r="A33" s="5"/>
      <c r="B33" s="8" t="s">
        <v>78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73</v>
      </c>
      <c r="P33" s="2" t="s">
        <v>77</v>
      </c>
      <c r="Q33" s="91">
        <f t="shared" ref="Q33:Q37" si="3">R33/12</f>
        <v>1666.6666666666667</v>
      </c>
      <c r="R33" s="170">
        <f>Rates!B17</f>
        <v>20000</v>
      </c>
      <c r="S33" s="149"/>
      <c r="T33" s="273"/>
    </row>
    <row r="34" spans="1:20" s="2" customFormat="1" ht="12" customHeight="1">
      <c r="A34" s="5" t="s">
        <v>80</v>
      </c>
      <c r="B34" s="8" t="s">
        <v>81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73</v>
      </c>
      <c r="P34" s="200" t="s">
        <v>79</v>
      </c>
      <c r="Q34" s="91">
        <f t="shared" si="3"/>
        <v>2000</v>
      </c>
      <c r="R34" s="170">
        <f>Rates!B18</f>
        <v>24000</v>
      </c>
      <c r="S34" s="149"/>
      <c r="T34" s="273"/>
    </row>
    <row r="35" spans="1:20" s="2" customFormat="1" ht="12" customHeight="1">
      <c r="A35" s="24"/>
      <c r="B35" s="95" t="s">
        <v>83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73</v>
      </c>
      <c r="P35" s="200" t="s">
        <v>82</v>
      </c>
      <c r="Q35" s="91">
        <f t="shared" si="3"/>
        <v>1666.6666666666667</v>
      </c>
      <c r="R35" s="170">
        <f>Rates!B19</f>
        <v>20000</v>
      </c>
      <c r="S35" s="149"/>
      <c r="T35" s="273"/>
    </row>
    <row r="36" spans="1:20" s="2" customFormat="1" ht="12" customHeight="1">
      <c r="A36" s="22" t="s">
        <v>84</v>
      </c>
      <c r="B36" s="4" t="s">
        <v>85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73</v>
      </c>
      <c r="P36" s="200" t="s">
        <v>16</v>
      </c>
      <c r="Q36" s="91">
        <f t="shared" si="3"/>
        <v>2083.3333333333335</v>
      </c>
      <c r="R36" s="170">
        <f>Rates!B20</f>
        <v>25000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87</v>
      </c>
      <c r="E37" s="202"/>
      <c r="F37" s="202"/>
      <c r="G37" s="202" t="s">
        <v>88</v>
      </c>
      <c r="H37" s="77"/>
      <c r="I37" s="195"/>
      <c r="J37" s="4"/>
      <c r="K37" s="288"/>
      <c r="L37" s="288"/>
      <c r="M37" s="288"/>
      <c r="O37" s="75" t="s">
        <v>73</v>
      </c>
      <c r="P37" s="200" t="s">
        <v>86</v>
      </c>
      <c r="Q37" s="91">
        <f t="shared" si="3"/>
        <v>2083.3333333333335</v>
      </c>
      <c r="R37" s="190">
        <f>Rates!B21</f>
        <v>25000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88"/>
      <c r="L38" s="288"/>
      <c r="M38" s="288"/>
      <c r="O38" s="256" t="s">
        <v>89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88"/>
      <c r="L39" s="288"/>
      <c r="M39" s="288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88"/>
      <c r="L40" s="288"/>
      <c r="M40" s="288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88"/>
      <c r="L41" s="288"/>
      <c r="M41" s="288"/>
      <c r="O41" s="94"/>
      <c r="P41" s="81"/>
      <c r="Q41" s="81"/>
      <c r="T41" s="172"/>
    </row>
    <row r="42" spans="1:20" s="2" customFormat="1" ht="12" customHeight="1">
      <c r="A42" s="16"/>
      <c r="B42" s="96" t="s">
        <v>90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  <c r="T42" s="172"/>
    </row>
    <row r="43" spans="1:20" s="2" customFormat="1" ht="12" customHeight="1">
      <c r="A43" s="24" t="s">
        <v>91</v>
      </c>
      <c r="B43" s="12" t="s">
        <v>92</v>
      </c>
      <c r="C43" s="12"/>
      <c r="D43" s="20"/>
      <c r="E43" s="20"/>
      <c r="F43" s="20" t="s">
        <v>93</v>
      </c>
      <c r="G43" s="19"/>
      <c r="H43" s="19"/>
      <c r="I43" s="73"/>
      <c r="J43" s="12"/>
      <c r="K43" s="289"/>
      <c r="L43" s="289"/>
      <c r="M43" s="289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94</v>
      </c>
      <c r="G44" s="30"/>
      <c r="H44" s="14"/>
      <c r="I44" s="14"/>
      <c r="J44" s="14"/>
      <c r="K44" s="289"/>
      <c r="L44" s="289"/>
      <c r="M44" s="289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  <c r="T45" s="172"/>
    </row>
    <row r="46" spans="1:20" s="2" customFormat="1" ht="12" customHeight="1">
      <c r="A46" s="16"/>
      <c r="B46" s="96" t="s">
        <v>95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  <c r="T46" s="172"/>
    </row>
    <row r="47" spans="1:20" s="2" customFormat="1" ht="12" customHeight="1">
      <c r="A47" s="22" t="s">
        <v>96</v>
      </c>
      <c r="B47" s="4" t="s">
        <v>97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  <c r="T47" s="172"/>
    </row>
    <row r="48" spans="1:20" s="2" customFormat="1" ht="12" customHeight="1">
      <c r="A48" s="22"/>
      <c r="B48" s="18">
        <v>1</v>
      </c>
      <c r="C48" s="4" t="s">
        <v>98</v>
      </c>
      <c r="D48" s="21"/>
      <c r="E48" s="21"/>
      <c r="F48" s="44"/>
      <c r="G48" s="21"/>
      <c r="H48" s="4"/>
      <c r="I48" s="23"/>
      <c r="J48" s="4"/>
      <c r="K48" s="296">
        <v>0</v>
      </c>
      <c r="L48" s="296"/>
      <c r="M48" s="296"/>
      <c r="O48" s="38"/>
      <c r="T48" s="172"/>
    </row>
    <row r="49" spans="1:20" s="2" customFormat="1" ht="12" customHeight="1">
      <c r="A49" s="22"/>
      <c r="B49" s="18">
        <v>2</v>
      </c>
      <c r="C49" s="4" t="s">
        <v>99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  <c r="T49" s="172"/>
    </row>
    <row r="50" spans="1:20" s="2" customFormat="1" ht="12" customHeight="1">
      <c r="A50" s="22"/>
      <c r="B50" s="18">
        <v>3</v>
      </c>
      <c r="C50" s="4" t="s">
        <v>100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  <c r="T50" s="172"/>
    </row>
    <row r="51" spans="1:20" s="2" customFormat="1" ht="12" customHeight="1">
      <c r="A51" s="22"/>
      <c r="B51" s="18">
        <v>4</v>
      </c>
      <c r="C51" s="4" t="s">
        <v>101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102</v>
      </c>
      <c r="T51" s="172"/>
    </row>
    <row r="52" spans="1:20" s="2" customFormat="1" ht="12" customHeight="1">
      <c r="A52" s="24"/>
      <c r="B52" s="95" t="s">
        <v>103</v>
      </c>
      <c r="C52" s="12"/>
      <c r="D52" s="19"/>
      <c r="E52" s="205">
        <v>0</v>
      </c>
      <c r="F52" s="20" t="s">
        <v>104</v>
      </c>
      <c r="G52" s="20" t="s">
        <v>105</v>
      </c>
      <c r="H52" s="12"/>
      <c r="I52" s="34"/>
      <c r="J52" s="12"/>
      <c r="K52" s="285">
        <f>SUM(K48:K51)</f>
        <v>0</v>
      </c>
      <c r="L52" s="285"/>
      <c r="M52" s="285"/>
      <c r="O52" s="38"/>
      <c r="T52" s="172"/>
    </row>
    <row r="53" spans="1:20" s="2" customFormat="1" ht="12" customHeight="1">
      <c r="A53" s="24" t="s">
        <v>106</v>
      </c>
      <c r="B53" s="12" t="s">
        <v>107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77" t="s">
        <v>108</v>
      </c>
      <c r="P53" s="77" t="s">
        <v>109</v>
      </c>
      <c r="Q53" s="2" t="s">
        <v>110</v>
      </c>
      <c r="T53" s="172"/>
    </row>
    <row r="54" spans="1:20" s="2" customFormat="1" ht="12" customHeight="1">
      <c r="A54" s="24"/>
      <c r="B54" s="33">
        <v>1</v>
      </c>
      <c r="C54" s="12" t="s">
        <v>111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226">
        <f>'YR 2'!O54</f>
        <v>0</v>
      </c>
      <c r="P54" s="132"/>
      <c r="Q54" s="133">
        <f>IF((P54+'YR 1'!P54+'YR 2'!P54)&lt;=25000,P54,(25000-'YR 1'!Q54-'YR 2'!Q54))</f>
        <v>0</v>
      </c>
      <c r="T54" s="172"/>
    </row>
    <row r="55" spans="1:20" s="2" customFormat="1" ht="12" customHeight="1">
      <c r="A55" s="24"/>
      <c r="B55" s="33">
        <v>2</v>
      </c>
      <c r="C55" s="12" t="s">
        <v>112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226">
        <f>'YR 2'!O55</f>
        <v>0</v>
      </c>
      <c r="P55" s="132"/>
      <c r="Q55" s="133">
        <f>IF((P55+'YR 1'!P55+'YR 2'!P55)&lt;=25000,P55,(25000-'YR 1'!Q55-'YR 2'!Q55))</f>
        <v>0</v>
      </c>
      <c r="T55" s="172"/>
    </row>
    <row r="56" spans="1:20" s="2" customFormat="1" ht="12" customHeight="1">
      <c r="A56" s="24"/>
      <c r="B56" s="33">
        <v>3</v>
      </c>
      <c r="C56" s="12" t="s">
        <v>113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226">
        <f>'YR 2'!O56</f>
        <v>0</v>
      </c>
      <c r="P56" s="132"/>
      <c r="Q56" s="133">
        <f>IF((P56+'YR 1'!P56+'YR 2'!P56)&lt;=25000,P56,(25000-'YR 1'!Q56-'YR 2'!Q56))</f>
        <v>0</v>
      </c>
      <c r="T56" s="172"/>
    </row>
    <row r="57" spans="1:20" s="2" customFormat="1" ht="12" customHeight="1">
      <c r="A57" s="24"/>
      <c r="B57" s="33">
        <v>4</v>
      </c>
      <c r="C57" s="12" t="s">
        <v>114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226">
        <f>'YR 2'!O57</f>
        <v>0</v>
      </c>
      <c r="P57" s="132"/>
      <c r="Q57" s="133">
        <f>IF((P57+'YR 1'!P57+'YR 2'!P57)&lt;=25000,P57,(25000-'YR 1'!Q57-'YR 2'!Q57))</f>
        <v>0</v>
      </c>
      <c r="T57" s="172"/>
    </row>
    <row r="58" spans="1:20" s="2" customFormat="1" ht="12" customHeight="1">
      <c r="A58" s="24"/>
      <c r="B58" s="33">
        <v>5</v>
      </c>
      <c r="C58" s="12" t="s">
        <v>115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116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117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118</v>
      </c>
      <c r="D60" s="20"/>
      <c r="E60" s="20"/>
      <c r="F60" s="20" t="s">
        <v>119</v>
      </c>
      <c r="G60" s="20"/>
      <c r="H60" s="12"/>
      <c r="I60" s="34"/>
      <c r="J60" s="95"/>
      <c r="K60" s="292">
        <f>SUM(S31:S37)*Rates!B11/12</f>
        <v>0</v>
      </c>
      <c r="L60" s="292"/>
      <c r="M60" s="292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118</v>
      </c>
      <c r="D61" s="20"/>
      <c r="E61" s="20"/>
      <c r="F61" s="20" t="s">
        <v>120</v>
      </c>
      <c r="G61" s="302"/>
      <c r="H61" s="302"/>
      <c r="I61" s="34"/>
      <c r="J61" s="95"/>
      <c r="K61" s="293"/>
      <c r="L61" s="294"/>
      <c r="M61" s="295"/>
      <c r="O61" s="75"/>
      <c r="P61" s="220"/>
      <c r="T61" s="172"/>
    </row>
    <row r="62" spans="1:20" s="2" customFormat="1" ht="12" customHeight="1">
      <c r="A62" s="24"/>
      <c r="B62" s="12"/>
      <c r="C62" s="12" t="s">
        <v>121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  <c r="T62" s="172"/>
    </row>
    <row r="63" spans="1:20" s="2" customFormat="1" ht="12" customHeight="1">
      <c r="A63" s="24" t="s">
        <v>122</v>
      </c>
      <c r="B63" s="95" t="s">
        <v>123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  <c r="T63" s="172"/>
    </row>
    <row r="64" spans="1:20" s="2" customFormat="1" ht="12" customHeight="1">
      <c r="A64" s="22" t="s">
        <v>124</v>
      </c>
      <c r="B64" s="4" t="s">
        <v>125</v>
      </c>
      <c r="C64" s="4"/>
      <c r="D64" s="21"/>
      <c r="E64" s="21"/>
      <c r="F64" s="207"/>
      <c r="G64" s="207"/>
      <c r="H64" s="39"/>
      <c r="I64" s="4"/>
      <c r="J64" s="4"/>
      <c r="K64" s="288"/>
      <c r="L64" s="288"/>
      <c r="M64" s="288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126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127</v>
      </c>
      <c r="K65" s="285">
        <f>ROUND(F65*I65,0)</f>
        <v>0</v>
      </c>
      <c r="L65" s="285"/>
      <c r="M65" s="285"/>
      <c r="O65" s="38"/>
      <c r="T65" s="172"/>
    </row>
    <row r="66" spans="1:20" s="2" customFormat="1" ht="12" customHeight="1">
      <c r="A66" s="22"/>
      <c r="B66" s="97" t="s">
        <v>128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  <c r="T66" s="172"/>
    </row>
    <row r="67" spans="1:20" s="2" customFormat="1" ht="12" customHeight="1">
      <c r="A67" s="24" t="s">
        <v>129</v>
      </c>
      <c r="B67" s="95" t="s">
        <v>130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  <c r="T67" s="172"/>
    </row>
    <row r="68" spans="1:20" s="2" customFormat="1" ht="12" customHeight="1">
      <c r="A68" s="24" t="s">
        <v>131</v>
      </c>
      <c r="B68" s="12" t="s">
        <v>132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  <c r="T68" s="172"/>
    </row>
    <row r="69" spans="1:20" s="2" customFormat="1" ht="12" customHeight="1">
      <c r="A69" s="24" t="s">
        <v>133</v>
      </c>
      <c r="B69" s="95" t="s">
        <v>134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algorithmName="SHA-512" hashValue="qsq+3bYO2AM4q4Zbe5fUZ3UUvQckciSQgLpbQWibixuhjvipII9Evsm0XpM6JOWSRShVXUfYxO8dL/ucKHFHxQ==" saltValue="WIkUdyG2lZVOo0ulTxdRMA==" spinCount="100000" sheet="1" selectLockedCells="1"/>
  <mergeCells count="56">
    <mergeCell ref="K28:M28"/>
    <mergeCell ref="K29:M29"/>
    <mergeCell ref="K30:M30"/>
    <mergeCell ref="K31:M31"/>
    <mergeCell ref="K36:M41"/>
    <mergeCell ref="K23:M23"/>
    <mergeCell ref="K24:M24"/>
    <mergeCell ref="K25:M25"/>
    <mergeCell ref="K26:M26"/>
    <mergeCell ref="K27:M27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E29:G29"/>
    <mergeCell ref="K32:M32"/>
    <mergeCell ref="K33:M33"/>
    <mergeCell ref="K34:M34"/>
    <mergeCell ref="K35:M35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G61:H61"/>
    <mergeCell ref="K66:M66"/>
    <mergeCell ref="K67:M67"/>
    <mergeCell ref="K68:M68"/>
    <mergeCell ref="K58:M58"/>
    <mergeCell ref="K64:M64"/>
    <mergeCell ref="K62:M62"/>
    <mergeCell ref="K63:M63"/>
    <mergeCell ref="K57:M57"/>
    <mergeCell ref="K56:M56"/>
    <mergeCell ref="K59:M59"/>
    <mergeCell ref="K60:M60"/>
    <mergeCell ref="K61:M61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201"/>
  <sheetViews>
    <sheetView showGridLines="0" showZeros="0" topLeftCell="A6" workbookViewId="0">
      <selection activeCell="K68" sqref="K68:M68"/>
    </sheetView>
  </sheetViews>
  <sheetFormatPr defaultColWidth="10.7109375" defaultRowHeight="12" customHeight="1"/>
  <cols>
    <col min="1" max="1" width="2.7109375" style="60" customWidth="1"/>
    <col min="2" max="2" width="3.57031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26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27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28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138</v>
      </c>
      <c r="K6"/>
      <c r="O6" s="104"/>
      <c r="P6" s="105"/>
      <c r="Q6" s="106"/>
    </row>
    <row r="7" spans="1:20" s="2" customFormat="1" ht="12" customHeight="1">
      <c r="A7" s="46" t="s">
        <v>30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31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32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33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34</v>
      </c>
      <c r="L9" s="252"/>
      <c r="M9" s="65" t="s">
        <v>35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36</v>
      </c>
      <c r="L10" s="303" t="s">
        <v>37</v>
      </c>
      <c r="M10" s="304"/>
      <c r="O10" s="38"/>
      <c r="T10" s="172"/>
    </row>
    <row r="11" spans="1:20" s="2" customFormat="1" ht="12" customHeight="1">
      <c r="A11" s="22" t="s">
        <v>38</v>
      </c>
      <c r="B11" s="4"/>
      <c r="C11" s="4"/>
      <c r="D11" s="13"/>
      <c r="E11" s="13"/>
      <c r="F11" s="13"/>
      <c r="G11" s="13"/>
      <c r="H11" s="53"/>
      <c r="I11" s="10" t="s">
        <v>39</v>
      </c>
      <c r="J11" s="45"/>
      <c r="K11" s="286" t="s">
        <v>40</v>
      </c>
      <c r="L11" s="286"/>
      <c r="M11" s="286"/>
      <c r="O11" s="38"/>
      <c r="T11" s="172"/>
    </row>
    <row r="12" spans="1:20" s="2" customFormat="1" ht="12" customHeight="1">
      <c r="A12" s="22" t="s">
        <v>41</v>
      </c>
      <c r="B12" s="4"/>
      <c r="C12" s="4"/>
      <c r="D12" s="13"/>
      <c r="E12" s="13"/>
      <c r="F12" s="13"/>
      <c r="G12" s="13"/>
      <c r="H12" s="31"/>
      <c r="I12" s="3" t="s">
        <v>42</v>
      </c>
      <c r="J12" s="17"/>
      <c r="K12" s="287"/>
      <c r="L12" s="287"/>
      <c r="M12" s="287"/>
      <c r="O12" s="38"/>
      <c r="R12" s="92" t="s">
        <v>43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44</v>
      </c>
      <c r="I13" s="251" t="s">
        <v>45</v>
      </c>
      <c r="J13" s="251" t="s">
        <v>46</v>
      </c>
      <c r="K13" s="287" t="s">
        <v>47</v>
      </c>
      <c r="L13" s="287"/>
      <c r="M13" s="287"/>
      <c r="O13" s="38"/>
      <c r="Q13" s="92" t="s">
        <v>48</v>
      </c>
      <c r="R13" s="92" t="s">
        <v>49</v>
      </c>
      <c r="S13" s="92" t="s">
        <v>50</v>
      </c>
      <c r="T13" s="224" t="s">
        <v>51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52</v>
      </c>
      <c r="P14" s="2">
        <f>D14</f>
        <v>0</v>
      </c>
      <c r="Q14" s="215">
        <f>ROUND(R14/S14,0)</f>
        <v>0</v>
      </c>
      <c r="R14" s="170">
        <f>'YR 3'!R14*(1+Rates!B37)</f>
        <v>0</v>
      </c>
      <c r="S14" s="171">
        <f>'YR 1'!S14</f>
        <v>9</v>
      </c>
      <c r="T14" s="180">
        <f>((K14*Rates!$B$3)+((I14+H14)*(Rates!$B$7/'YR 4'!S14)))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53</v>
      </c>
      <c r="P15" s="2">
        <f t="shared" ref="P15:P24" si="1">D15</f>
        <v>0</v>
      </c>
      <c r="Q15" s="215">
        <f>ROUND(R15/S15,0)</f>
        <v>0</v>
      </c>
      <c r="R15" s="170">
        <f>'YR 3'!R15*(1+Rates!B37)</f>
        <v>0</v>
      </c>
      <c r="S15" s="171">
        <f>'YR 1'!S15</f>
        <v>9</v>
      </c>
      <c r="T15" s="180">
        <f>((K15*Rates!$B$3)+((I15+H15)*(Rates!$B$7/'YR 4'!S15)))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53</v>
      </c>
      <c r="P16" s="2">
        <f t="shared" si="1"/>
        <v>0</v>
      </c>
      <c r="Q16" s="215">
        <f>ROUND(R16/S16,0)</f>
        <v>0</v>
      </c>
      <c r="R16" s="170">
        <f>'YR 3'!R16*(1+Rates!B37)</f>
        <v>0</v>
      </c>
      <c r="S16" s="171">
        <f>'YR 1'!S16</f>
        <v>9</v>
      </c>
      <c r="T16" s="180">
        <f>((K16*Rates!$B$3)+((I16+H16)*(Rates!$B$7/'YR 4'!S16)))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53</v>
      </c>
      <c r="P17" s="2">
        <f t="shared" si="1"/>
        <v>0</v>
      </c>
      <c r="Q17" s="215">
        <f>ROUND(R17/S17,0)</f>
        <v>0</v>
      </c>
      <c r="R17" s="170">
        <f>'YR 3'!R17*(1+Rates!B37)</f>
        <v>0</v>
      </c>
      <c r="S17" s="171">
        <f>'YR 1'!S17</f>
        <v>9</v>
      </c>
      <c r="T17" s="180">
        <f>((K17*Rates!$B$3)+((I17+H17)*(Rates!$B$7/'YR 4'!S17)))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53</v>
      </c>
      <c r="P18" s="2">
        <f t="shared" si="1"/>
        <v>0</v>
      </c>
      <c r="Q18" s="215">
        <f t="shared" ref="Q18:Q24" si="2">ROUND(R18/S18,0)</f>
        <v>0</v>
      </c>
      <c r="R18" s="170">
        <f>'YR 3'!R18*(1+Rates!B37)</f>
        <v>0</v>
      </c>
      <c r="S18" s="171">
        <f>'YR 1'!S18</f>
        <v>9</v>
      </c>
      <c r="T18" s="180">
        <f>((K18*Rates!$B$3)+((I18+H18)*(Rates!$B$7/'YR 4'!S18)))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53</v>
      </c>
      <c r="P19" s="2">
        <f t="shared" si="1"/>
        <v>0</v>
      </c>
      <c r="Q19" s="215">
        <f t="shared" si="2"/>
        <v>0</v>
      </c>
      <c r="R19" s="170">
        <f>'YR 3'!R19*(1+Rates!B37)</f>
        <v>0</v>
      </c>
      <c r="S19" s="171">
        <f>'YR 1'!S19</f>
        <v>9</v>
      </c>
      <c r="T19" s="180">
        <f>((K19*Rates!$B$3)+((I19+H19)*(Rates!$B$7/'YR 4'!S19)))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53</v>
      </c>
      <c r="P20" s="2">
        <f t="shared" si="1"/>
        <v>0</v>
      </c>
      <c r="Q20" s="215">
        <f t="shared" si="2"/>
        <v>0</v>
      </c>
      <c r="R20" s="170">
        <f>'YR 3'!R20*(1+Rates!B37)</f>
        <v>0</v>
      </c>
      <c r="S20" s="171">
        <f>'YR 1'!S20</f>
        <v>9</v>
      </c>
      <c r="T20" s="180">
        <f>((K20*Rates!$B$3)+((I20+H20)*(Rates!$B$7/'YR 4'!S20)))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53</v>
      </c>
      <c r="P21" s="2">
        <f t="shared" si="1"/>
        <v>0</v>
      </c>
      <c r="Q21" s="215">
        <f t="shared" si="2"/>
        <v>0</v>
      </c>
      <c r="R21" s="170">
        <f>'YR 3'!R21*(1+Rates!B37)</f>
        <v>0</v>
      </c>
      <c r="S21" s="171">
        <f>'YR 1'!S21</f>
        <v>9</v>
      </c>
      <c r="T21" s="180">
        <f>((K21*Rates!$B$3)+((I21+H21)*(Rates!$B$7/'YR 4'!S21)))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53</v>
      </c>
      <c r="P22" s="2">
        <f t="shared" si="1"/>
        <v>0</v>
      </c>
      <c r="Q22" s="215">
        <f t="shared" si="2"/>
        <v>0</v>
      </c>
      <c r="R22" s="170">
        <f>'YR 3'!R22*(1+Rates!B37)</f>
        <v>0</v>
      </c>
      <c r="S22" s="171">
        <f>'YR 1'!S22</f>
        <v>9</v>
      </c>
      <c r="T22" s="180">
        <f>((K22*Rates!$B$3)+((I22+H22)*(Rates!$B$7/'YR 4'!S22)))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53</v>
      </c>
      <c r="P23" s="2">
        <f t="shared" si="1"/>
        <v>0</v>
      </c>
      <c r="Q23" s="215">
        <f t="shared" si="2"/>
        <v>0</v>
      </c>
      <c r="R23" s="170">
        <f>'YR 3'!R23*(1+Rates!B37)</f>
        <v>0</v>
      </c>
      <c r="S23" s="171">
        <f>'YR 1'!S23</f>
        <v>9</v>
      </c>
      <c r="T23" s="180">
        <f>((K23*Rates!$B$3)+((I23+H23)*(Rates!$B$7/'YR 4'!S23)))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53</v>
      </c>
      <c r="P24" s="2">
        <f t="shared" si="1"/>
        <v>0</v>
      </c>
      <c r="Q24" s="215">
        <f t="shared" si="2"/>
        <v>0</v>
      </c>
      <c r="R24" s="170">
        <f>'YR 3'!R24*(1+Rates!B37)</f>
        <v>0</v>
      </c>
      <c r="S24" s="171">
        <f>'YR 1'!S24</f>
        <v>9</v>
      </c>
      <c r="T24" s="180">
        <f>((K24*Rates!$B$3)+((I24+H24)*(Rates!$B$7/'YR 4'!S24)))</f>
        <v>0</v>
      </c>
    </row>
    <row r="25" spans="1:20" s="2" customFormat="1" ht="12" customHeight="1">
      <c r="A25" s="146"/>
      <c r="B25" s="19"/>
      <c r="C25" s="147"/>
      <c r="D25" s="20" t="s">
        <v>54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55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56</v>
      </c>
      <c r="Q26" s="91">
        <f>R26/12</f>
        <v>0</v>
      </c>
      <c r="R26" s="170">
        <f>'YR 3'!R26*(1+Rates!B37)</f>
        <v>0</v>
      </c>
      <c r="S26" s="171">
        <f>'YR 1'!S26</f>
        <v>12</v>
      </c>
      <c r="T26" s="180">
        <f>((K27*Rates!$B$3)+(H27*B27*(Rates!$B$7/'YR 4'!S26)))</f>
        <v>0</v>
      </c>
    </row>
    <row r="27" spans="1:20" s="2" customFormat="1" ht="12" customHeight="1" thickBot="1">
      <c r="A27" s="5" t="s">
        <v>57</v>
      </c>
      <c r="B27" s="82"/>
      <c r="C27" s="8" t="s">
        <v>58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59</v>
      </c>
      <c r="Q27" s="91">
        <f>R27/12</f>
        <v>0</v>
      </c>
      <c r="R27" s="170">
        <f>'YR 3'!R27*(1+Rates!B37)</f>
        <v>0</v>
      </c>
      <c r="S27" s="171">
        <f>'YR 1'!S27</f>
        <v>12</v>
      </c>
      <c r="T27" s="180">
        <f>((K28*Rates!$B$3)+(H28*B28*(Rates!$B$7/'YR 4'!S27)))</f>
        <v>0</v>
      </c>
    </row>
    <row r="28" spans="1:20" s="2" customFormat="1" ht="12" customHeight="1" thickBot="1">
      <c r="A28" s="5" t="s">
        <v>60</v>
      </c>
      <c r="B28" s="84"/>
      <c r="C28" s="8" t="s">
        <v>61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62</v>
      </c>
      <c r="Q28" s="91">
        <f>R28/12</f>
        <v>0</v>
      </c>
      <c r="R28" s="170">
        <f>'YR 3'!R28*(1+Rates!B37)</f>
        <v>0</v>
      </c>
      <c r="S28" s="171">
        <f>'YR 1'!S28</f>
        <v>12</v>
      </c>
      <c r="T28" s="180">
        <f>((K31*Rates!$B$3)+(H31*B31*(Rates!$B$7/'YR 4'!S28)))</f>
        <v>0</v>
      </c>
    </row>
    <row r="29" spans="1:20" s="2" customFormat="1" ht="12" customHeight="1" thickBot="1">
      <c r="A29" s="5" t="s">
        <v>63</v>
      </c>
      <c r="B29" s="217">
        <f>(SUM(S31:S37)/12)</f>
        <v>0</v>
      </c>
      <c r="C29" s="8" t="s">
        <v>64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65</v>
      </c>
      <c r="T29" s="172"/>
    </row>
    <row r="30" spans="1:20" s="2" customFormat="1" ht="12" customHeight="1" thickBot="1">
      <c r="A30" s="5" t="s">
        <v>66</v>
      </c>
      <c r="B30" s="82"/>
      <c r="C30" s="8" t="s">
        <v>67</v>
      </c>
      <c r="D30" s="27"/>
      <c r="E30" s="27"/>
      <c r="F30" s="13"/>
      <c r="G30" s="27"/>
      <c r="H30" s="140"/>
      <c r="I30" s="120" t="s">
        <v>68</v>
      </c>
      <c r="J30" s="70"/>
      <c r="K30" s="285">
        <f>B30*(Rates!B23*Rates!B24)*H30</f>
        <v>0</v>
      </c>
      <c r="L30" s="285"/>
      <c r="M30" s="285"/>
      <c r="S30" s="92" t="s">
        <v>69</v>
      </c>
      <c r="T30" s="172"/>
    </row>
    <row r="31" spans="1:20" s="2" customFormat="1" ht="12" customHeight="1" thickBot="1">
      <c r="A31" s="5" t="s">
        <v>70</v>
      </c>
      <c r="B31" s="82"/>
      <c r="C31" s="8" t="s">
        <v>71</v>
      </c>
      <c r="D31" s="27"/>
      <c r="E31" s="27"/>
      <c r="F31" s="27"/>
      <c r="G31" s="27"/>
      <c r="H31" s="141"/>
      <c r="I31" s="70" t="s">
        <v>72</v>
      </c>
      <c r="J31" s="70"/>
      <c r="K31" s="285">
        <f>R28/12*B31*H31</f>
        <v>0</v>
      </c>
      <c r="L31" s="285"/>
      <c r="M31" s="285"/>
      <c r="O31" s="75" t="s">
        <v>73</v>
      </c>
      <c r="P31" s="2" t="s">
        <v>161</v>
      </c>
      <c r="Q31" s="91">
        <f>R31/12</f>
        <v>2083.3333333333335</v>
      </c>
      <c r="R31" s="170">
        <f>'YR 3'!R31</f>
        <v>25000</v>
      </c>
      <c r="S31" s="149"/>
      <c r="T31" s="225">
        <f>K29*Rates!B4</f>
        <v>0</v>
      </c>
    </row>
    <row r="32" spans="1:20" s="2" customFormat="1" ht="12" customHeight="1" thickBot="1">
      <c r="A32" s="5" t="s">
        <v>75</v>
      </c>
      <c r="B32" s="83"/>
      <c r="C32" s="8" t="s">
        <v>76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73</v>
      </c>
      <c r="P32" s="2" t="s">
        <v>74</v>
      </c>
      <c r="Q32" s="91">
        <f>R32/12</f>
        <v>2916.6666666666665</v>
      </c>
      <c r="R32" s="170">
        <f>'YR 3'!R32+1000</f>
        <v>35000</v>
      </c>
      <c r="S32" s="149"/>
      <c r="T32" s="272"/>
    </row>
    <row r="33" spans="1:20" s="2" customFormat="1" ht="12" customHeight="1">
      <c r="A33" s="5"/>
      <c r="B33" s="8" t="s">
        <v>78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73</v>
      </c>
      <c r="P33" s="2" t="s">
        <v>77</v>
      </c>
      <c r="Q33" s="91">
        <f t="shared" ref="Q33:Q37" si="3">R33/12</f>
        <v>1666.6666666666667</v>
      </c>
      <c r="R33" s="170">
        <f>Rates!B17</f>
        <v>20000</v>
      </c>
      <c r="S33" s="149"/>
      <c r="T33" s="273"/>
    </row>
    <row r="34" spans="1:20" s="2" customFormat="1" ht="12" customHeight="1">
      <c r="A34" s="5" t="s">
        <v>80</v>
      </c>
      <c r="B34" s="8" t="s">
        <v>81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73</v>
      </c>
      <c r="P34" s="200" t="s">
        <v>79</v>
      </c>
      <c r="Q34" s="91">
        <f t="shared" si="3"/>
        <v>2000</v>
      </c>
      <c r="R34" s="170">
        <f>Rates!B18</f>
        <v>24000</v>
      </c>
      <c r="S34" s="149"/>
      <c r="T34" s="273"/>
    </row>
    <row r="35" spans="1:20" s="2" customFormat="1" ht="12" customHeight="1">
      <c r="A35" s="24"/>
      <c r="B35" s="95" t="s">
        <v>83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73</v>
      </c>
      <c r="P35" s="200" t="s">
        <v>82</v>
      </c>
      <c r="Q35" s="91">
        <f t="shared" si="3"/>
        <v>1666.6666666666667</v>
      </c>
      <c r="R35" s="170">
        <f>Rates!B19</f>
        <v>20000</v>
      </c>
      <c r="S35" s="149"/>
      <c r="T35" s="273"/>
    </row>
    <row r="36" spans="1:20" s="2" customFormat="1" ht="12" customHeight="1">
      <c r="A36" s="22" t="s">
        <v>84</v>
      </c>
      <c r="B36" s="4" t="s">
        <v>85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73</v>
      </c>
      <c r="P36" s="200" t="s">
        <v>16</v>
      </c>
      <c r="Q36" s="91">
        <f t="shared" si="3"/>
        <v>2083.3333333333335</v>
      </c>
      <c r="R36" s="170">
        <f>Rates!B20</f>
        <v>25000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87</v>
      </c>
      <c r="E37" s="202"/>
      <c r="F37" s="202"/>
      <c r="G37" s="202" t="s">
        <v>88</v>
      </c>
      <c r="H37" s="77"/>
      <c r="I37" s="195"/>
      <c r="J37" s="4"/>
      <c r="K37" s="288"/>
      <c r="L37" s="288"/>
      <c r="M37" s="288"/>
      <c r="O37" s="75" t="s">
        <v>73</v>
      </c>
      <c r="P37" s="200" t="s">
        <v>86</v>
      </c>
      <c r="Q37" s="91">
        <f t="shared" si="3"/>
        <v>2083.3333333333335</v>
      </c>
      <c r="R37" s="190">
        <f>Rates!B21</f>
        <v>25000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88"/>
      <c r="L38" s="288"/>
      <c r="M38" s="288"/>
      <c r="O38" s="256" t="s">
        <v>89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88"/>
      <c r="L39" s="288"/>
      <c r="M39" s="288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88"/>
      <c r="L40" s="288"/>
      <c r="M40" s="288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88"/>
      <c r="L41" s="288"/>
      <c r="M41" s="288"/>
      <c r="O41" s="94"/>
      <c r="P41" s="81"/>
      <c r="Q41" s="81"/>
      <c r="T41" s="172"/>
    </row>
    <row r="42" spans="1:20" s="2" customFormat="1" ht="12" customHeight="1">
      <c r="A42" s="16"/>
      <c r="B42" s="96" t="s">
        <v>90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  <c r="T42" s="172"/>
    </row>
    <row r="43" spans="1:20" s="2" customFormat="1" ht="12" customHeight="1">
      <c r="A43" s="24" t="s">
        <v>91</v>
      </c>
      <c r="B43" s="12" t="s">
        <v>92</v>
      </c>
      <c r="C43" s="12"/>
      <c r="D43" s="20"/>
      <c r="E43" s="20"/>
      <c r="F43" s="20" t="s">
        <v>93</v>
      </c>
      <c r="G43" s="19"/>
      <c r="H43" s="19"/>
      <c r="I43" s="73"/>
      <c r="J43" s="12"/>
      <c r="K43" s="289"/>
      <c r="L43" s="289"/>
      <c r="M43" s="289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94</v>
      </c>
      <c r="G44" s="30"/>
      <c r="H44" s="14"/>
      <c r="I44" s="14"/>
      <c r="J44" s="14"/>
      <c r="K44" s="289"/>
      <c r="L44" s="289"/>
      <c r="M44" s="289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  <c r="T45" s="172"/>
    </row>
    <row r="46" spans="1:20" s="2" customFormat="1" ht="12" customHeight="1">
      <c r="A46" s="16"/>
      <c r="B46" s="96" t="s">
        <v>95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  <c r="T46" s="172"/>
    </row>
    <row r="47" spans="1:20" s="2" customFormat="1" ht="12" customHeight="1">
      <c r="A47" s="22" t="s">
        <v>96</v>
      </c>
      <c r="B47" s="4" t="s">
        <v>97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  <c r="T47" s="172"/>
    </row>
    <row r="48" spans="1:20" s="2" customFormat="1" ht="12" customHeight="1">
      <c r="A48" s="22"/>
      <c r="B48" s="18">
        <v>1</v>
      </c>
      <c r="C48" s="4" t="s">
        <v>98</v>
      </c>
      <c r="D48" s="21"/>
      <c r="E48" s="21"/>
      <c r="F48" s="44"/>
      <c r="G48" s="21"/>
      <c r="H48" s="4"/>
      <c r="I48" s="23"/>
      <c r="J48" s="4"/>
      <c r="K48" s="296">
        <v>0</v>
      </c>
      <c r="L48" s="296"/>
      <c r="M48" s="296"/>
      <c r="O48" s="38"/>
      <c r="T48" s="172"/>
    </row>
    <row r="49" spans="1:20" s="2" customFormat="1" ht="12" customHeight="1">
      <c r="A49" s="22"/>
      <c r="B49" s="18">
        <v>2</v>
      </c>
      <c r="C49" s="4" t="s">
        <v>99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  <c r="T49" s="172"/>
    </row>
    <row r="50" spans="1:20" s="2" customFormat="1" ht="12" customHeight="1">
      <c r="A50" s="22"/>
      <c r="B50" s="18">
        <v>3</v>
      </c>
      <c r="C50" s="4" t="s">
        <v>100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  <c r="T50" s="172"/>
    </row>
    <row r="51" spans="1:20" s="2" customFormat="1" ht="12" customHeight="1">
      <c r="A51" s="22"/>
      <c r="B51" s="18">
        <v>4</v>
      </c>
      <c r="C51" s="4" t="s">
        <v>101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102</v>
      </c>
      <c r="T51" s="172"/>
    </row>
    <row r="52" spans="1:20" s="2" customFormat="1" ht="12" customHeight="1">
      <c r="A52" s="24"/>
      <c r="B52" s="95" t="s">
        <v>103</v>
      </c>
      <c r="C52" s="12"/>
      <c r="D52" s="20"/>
      <c r="E52" s="205">
        <v>0</v>
      </c>
      <c r="F52" s="20" t="s">
        <v>104</v>
      </c>
      <c r="G52" s="20" t="s">
        <v>105</v>
      </c>
      <c r="H52" s="12"/>
      <c r="I52" s="34"/>
      <c r="J52" s="12"/>
      <c r="K52" s="285">
        <f>SUM(K48:K51)</f>
        <v>0</v>
      </c>
      <c r="L52" s="285"/>
      <c r="M52" s="285"/>
      <c r="O52" s="38"/>
      <c r="T52" s="172"/>
    </row>
    <row r="53" spans="1:20" s="2" customFormat="1" ht="12" customHeight="1">
      <c r="A53" s="24" t="s">
        <v>106</v>
      </c>
      <c r="B53" s="12" t="s">
        <v>107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77" t="s">
        <v>108</v>
      </c>
      <c r="P53" s="77" t="s">
        <v>109</v>
      </c>
      <c r="Q53" s="2" t="s">
        <v>110</v>
      </c>
      <c r="T53" s="172"/>
    </row>
    <row r="54" spans="1:20" s="2" customFormat="1" ht="12" customHeight="1">
      <c r="A54" s="24"/>
      <c r="B54" s="33">
        <v>1</v>
      </c>
      <c r="C54" s="12" t="s">
        <v>136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226">
        <f>'YR 3'!O54</f>
        <v>0</v>
      </c>
      <c r="P54" s="132"/>
      <c r="Q54" s="133">
        <f>IF((P54+'YR 1'!P54+'YR 2'!P54+'YR 3'!P54)&lt;=25000,P54,(25000-'YR 1'!Q54-'YR 2'!Q54-'YR 3'!Q54))</f>
        <v>0</v>
      </c>
      <c r="T54" s="172"/>
    </row>
    <row r="55" spans="1:20" s="2" customFormat="1" ht="12" customHeight="1">
      <c r="A55" s="24"/>
      <c r="B55" s="33">
        <v>2</v>
      </c>
      <c r="C55" s="12" t="s">
        <v>112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226">
        <f>'YR 3'!O55</f>
        <v>0</v>
      </c>
      <c r="P55" s="132"/>
      <c r="Q55" s="133">
        <f>IF((P55+'YR 1'!P55+'YR 2'!P55+'YR 3'!P55)&lt;=25000,P55,(25000-'YR 1'!Q55-'YR 2'!Q55-'YR 3'!Q55))</f>
        <v>0</v>
      </c>
      <c r="T55" s="172"/>
    </row>
    <row r="56" spans="1:20" s="2" customFormat="1" ht="12" customHeight="1">
      <c r="A56" s="24"/>
      <c r="B56" s="33">
        <v>3</v>
      </c>
      <c r="C56" s="12" t="s">
        <v>113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226">
        <f>'YR 3'!O56</f>
        <v>0</v>
      </c>
      <c r="P56" s="132"/>
      <c r="Q56" s="133">
        <f>IF((P56+'YR 1'!P56+'YR 2'!P56+'YR 3'!P56)&lt;=25000,P56,(25000-'YR 1'!Q56-'YR 2'!Q56-'YR 3'!Q56))</f>
        <v>0</v>
      </c>
      <c r="T56" s="172"/>
    </row>
    <row r="57" spans="1:20" s="2" customFormat="1" ht="12" customHeight="1">
      <c r="A57" s="24"/>
      <c r="B57" s="33">
        <v>4</v>
      </c>
      <c r="C57" s="12" t="s">
        <v>114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226">
        <f>'YR 3'!O57</f>
        <v>0</v>
      </c>
      <c r="P57" s="132"/>
      <c r="Q57" s="133">
        <f>IF((P57+'YR 1'!P57+'YR 2'!P57+'YR 3'!P57)&lt;=25000,P57,(25000-'YR 1'!Q57-'YR 2'!Q57-'YR 3'!Q57))</f>
        <v>0</v>
      </c>
      <c r="T57" s="172"/>
    </row>
    <row r="58" spans="1:20" s="2" customFormat="1" ht="12" customHeight="1">
      <c r="A58" s="24"/>
      <c r="B58" s="33">
        <v>5</v>
      </c>
      <c r="C58" s="12" t="s">
        <v>115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116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117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118</v>
      </c>
      <c r="D60" s="20"/>
      <c r="E60" s="20"/>
      <c r="F60" s="20" t="s">
        <v>119</v>
      </c>
      <c r="G60" s="20"/>
      <c r="H60" s="12"/>
      <c r="I60" s="34"/>
      <c r="J60" s="95"/>
      <c r="K60" s="292">
        <f>SUM(S31:S37)*Rates!B12/12</f>
        <v>0</v>
      </c>
      <c r="L60" s="292"/>
      <c r="M60" s="292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118</v>
      </c>
      <c r="D61" s="20"/>
      <c r="E61" s="20"/>
      <c r="F61" s="20" t="s">
        <v>120</v>
      </c>
      <c r="G61" s="302"/>
      <c r="H61" s="302"/>
      <c r="I61" s="34"/>
      <c r="J61" s="95"/>
      <c r="K61" s="293"/>
      <c r="L61" s="294"/>
      <c r="M61" s="295"/>
      <c r="O61" s="75"/>
      <c r="P61" s="220"/>
      <c r="T61" s="172"/>
    </row>
    <row r="62" spans="1:20" s="2" customFormat="1" ht="12" customHeight="1">
      <c r="A62" s="24"/>
      <c r="B62" s="12"/>
      <c r="C62" s="12" t="s">
        <v>121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  <c r="T62" s="172"/>
    </row>
    <row r="63" spans="1:20" s="2" customFormat="1" ht="12" customHeight="1">
      <c r="A63" s="24" t="s">
        <v>122</v>
      </c>
      <c r="B63" s="95" t="s">
        <v>123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  <c r="T63" s="172"/>
    </row>
    <row r="64" spans="1:20" s="2" customFormat="1" ht="12" customHeight="1">
      <c r="A64" s="22" t="s">
        <v>124</v>
      </c>
      <c r="B64" s="4" t="s">
        <v>125</v>
      </c>
      <c r="C64" s="4"/>
      <c r="D64" s="21"/>
      <c r="E64" s="21"/>
      <c r="F64" s="207"/>
      <c r="G64" s="207"/>
      <c r="H64" s="39"/>
      <c r="I64" s="4"/>
      <c r="J64" s="4"/>
      <c r="K64" s="288"/>
      <c r="L64" s="288"/>
      <c r="M64" s="288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126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127</v>
      </c>
      <c r="K65" s="285">
        <f>ROUND(F65*I65,0)</f>
        <v>0</v>
      </c>
      <c r="L65" s="285"/>
      <c r="M65" s="285"/>
      <c r="O65" s="38"/>
      <c r="T65" s="172"/>
    </row>
    <row r="66" spans="1:20" s="2" customFormat="1" ht="12" customHeight="1">
      <c r="A66" s="22"/>
      <c r="B66" s="97" t="s">
        <v>128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  <c r="T66" s="172"/>
    </row>
    <row r="67" spans="1:20" s="2" customFormat="1" ht="12" customHeight="1">
      <c r="A67" s="24" t="s">
        <v>129</v>
      </c>
      <c r="B67" s="95" t="s">
        <v>130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  <c r="T67" s="172"/>
    </row>
    <row r="68" spans="1:20" s="2" customFormat="1" ht="12" customHeight="1">
      <c r="A68" s="24" t="s">
        <v>131</v>
      </c>
      <c r="B68" s="12" t="s">
        <v>132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  <c r="T68" s="172"/>
    </row>
    <row r="69" spans="1:20" s="2" customFormat="1" ht="12" customHeight="1">
      <c r="A69" s="24" t="s">
        <v>133</v>
      </c>
      <c r="B69" s="95" t="s">
        <v>134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algorithmName="SHA-512" hashValue="wbNf4axe+UZcU7pcEFGVDMYqvrHZxzWrlPBKzgfAN3KkuuMcnV79DcAwBWofel20AiB92Zf+FVQaZLhztCdivA==" saltValue="jgS8z/YnvynrrrE0YlqD1w==" spinCount="100000" sheet="1" selectLockedCells="1"/>
  <mergeCells count="56">
    <mergeCell ref="K28:M28"/>
    <mergeCell ref="K29:M29"/>
    <mergeCell ref="K30:M30"/>
    <mergeCell ref="K31:M31"/>
    <mergeCell ref="K36:M41"/>
    <mergeCell ref="K23:M23"/>
    <mergeCell ref="K24:M24"/>
    <mergeCell ref="K25:M25"/>
    <mergeCell ref="K26:M26"/>
    <mergeCell ref="K27:M27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E29:G29"/>
    <mergeCell ref="K32:M32"/>
    <mergeCell ref="K33:M33"/>
    <mergeCell ref="K34:M34"/>
    <mergeCell ref="K35:M35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G61:H61"/>
    <mergeCell ref="K66:M66"/>
    <mergeCell ref="K67:M67"/>
    <mergeCell ref="K68:M68"/>
    <mergeCell ref="K58:M58"/>
    <mergeCell ref="K64:M64"/>
    <mergeCell ref="K62:M62"/>
    <mergeCell ref="K63:M63"/>
    <mergeCell ref="K57:M57"/>
    <mergeCell ref="K56:M56"/>
    <mergeCell ref="K59:M59"/>
    <mergeCell ref="K60:M60"/>
    <mergeCell ref="K61:M61"/>
  </mergeCells>
  <phoneticPr fontId="6" type="noConversion"/>
  <printOptions horizontalCentered="1" verticalCentered="1"/>
  <pageMargins left="0.25" right="0.44" top="7.0000000000000007E-2" bottom="0.02" header="0.5" footer="0.5"/>
  <pageSetup scale="9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201"/>
  <sheetViews>
    <sheetView showGridLines="0" showZeros="0" topLeftCell="A6" workbookViewId="0">
      <selection activeCell="P56" sqref="P56"/>
    </sheetView>
  </sheetViews>
  <sheetFormatPr defaultColWidth="10.7109375" defaultRowHeight="12" customHeight="1"/>
  <cols>
    <col min="1" max="1" width="2.7109375" style="60" customWidth="1"/>
    <col min="2" max="2" width="3.28515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1.140625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26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27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28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139</v>
      </c>
      <c r="K6"/>
      <c r="O6" s="104"/>
      <c r="P6" s="105"/>
      <c r="Q6" s="106"/>
    </row>
    <row r="7" spans="1:20" s="2" customFormat="1" ht="12" customHeight="1">
      <c r="A7" s="46" t="s">
        <v>30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31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32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33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34</v>
      </c>
      <c r="L9" s="252"/>
      <c r="M9" s="65" t="s">
        <v>35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36</v>
      </c>
      <c r="L10" s="303" t="s">
        <v>37</v>
      </c>
      <c r="M10" s="304"/>
      <c r="O10" s="38"/>
      <c r="T10" s="172"/>
    </row>
    <row r="11" spans="1:20" s="2" customFormat="1" ht="12" customHeight="1">
      <c r="A11" s="22" t="s">
        <v>38</v>
      </c>
      <c r="B11" s="4"/>
      <c r="C11" s="4"/>
      <c r="D11" s="13"/>
      <c r="E11" s="13"/>
      <c r="F11" s="13"/>
      <c r="G11" s="13"/>
      <c r="H11" s="53"/>
      <c r="I11" s="10" t="s">
        <v>39</v>
      </c>
      <c r="J11" s="45"/>
      <c r="K11" s="286" t="s">
        <v>40</v>
      </c>
      <c r="L11" s="286"/>
      <c r="M11" s="286"/>
      <c r="O11" s="38"/>
      <c r="T11" s="172"/>
    </row>
    <row r="12" spans="1:20" s="2" customFormat="1" ht="12" customHeight="1">
      <c r="A12" s="22" t="s">
        <v>41</v>
      </c>
      <c r="B12" s="4"/>
      <c r="C12" s="4"/>
      <c r="D12" s="13"/>
      <c r="E12" s="13"/>
      <c r="F12" s="13"/>
      <c r="G12" s="13"/>
      <c r="H12" s="31"/>
      <c r="I12" s="3" t="s">
        <v>42</v>
      </c>
      <c r="J12" s="17"/>
      <c r="K12" s="287"/>
      <c r="L12" s="287"/>
      <c r="M12" s="287"/>
      <c r="O12" s="38"/>
      <c r="R12" s="92" t="s">
        <v>43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44</v>
      </c>
      <c r="I13" s="251" t="s">
        <v>45</v>
      </c>
      <c r="J13" s="251" t="s">
        <v>46</v>
      </c>
      <c r="K13" s="287" t="s">
        <v>47</v>
      </c>
      <c r="L13" s="287"/>
      <c r="M13" s="287"/>
      <c r="O13" s="38"/>
      <c r="Q13" s="92" t="s">
        <v>48</v>
      </c>
      <c r="R13" s="92" t="s">
        <v>49</v>
      </c>
      <c r="S13" s="92" t="s">
        <v>50</v>
      </c>
      <c r="T13" s="224" t="s">
        <v>51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5">
        <f>((J14)*Q14)+((I14)*Q14)+(H14*Q14)</f>
        <v>0</v>
      </c>
      <c r="L14" s="285"/>
      <c r="M14" s="285"/>
      <c r="N14" s="4"/>
      <c r="O14" s="4" t="s">
        <v>52</v>
      </c>
      <c r="P14" s="2">
        <f>D14</f>
        <v>0</v>
      </c>
      <c r="Q14" s="215">
        <f>ROUND(R14/S14,0)</f>
        <v>0</v>
      </c>
      <c r="R14" s="170">
        <f>'YR 4'!R14*(1+Rates!B38)</f>
        <v>0</v>
      </c>
      <c r="S14" s="171">
        <f>'YR 1'!S14</f>
        <v>9</v>
      </c>
      <c r="T14" s="180">
        <f>((K14*Rates!$B$3)+((I14+H14)*(Rates!$B$7/'YR 5'!S14)))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5">
        <f t="shared" ref="K15:K24" si="0">((J15)*Q15)+((I15)*Q15)+(H15*Q15)</f>
        <v>0</v>
      </c>
      <c r="L15" s="285"/>
      <c r="M15" s="285"/>
      <c r="N15" s="4"/>
      <c r="O15" s="4" t="s">
        <v>53</v>
      </c>
      <c r="P15" s="2">
        <f t="shared" ref="P15:P24" si="1">D15</f>
        <v>0</v>
      </c>
      <c r="Q15" s="215">
        <f>ROUND(R15/S15,0)</f>
        <v>0</v>
      </c>
      <c r="R15" s="170">
        <f>'YR 4'!R15*(1+Rates!B38)</f>
        <v>0</v>
      </c>
      <c r="S15" s="171">
        <f>'YR 1'!S15</f>
        <v>9</v>
      </c>
      <c r="T15" s="180">
        <f>((K15*Rates!$B$3)+((I15+H15)*(Rates!$B$7/'YR 5'!S15)))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5">
        <f t="shared" si="0"/>
        <v>0</v>
      </c>
      <c r="L16" s="285"/>
      <c r="M16" s="285"/>
      <c r="N16" s="4"/>
      <c r="O16" s="4" t="s">
        <v>53</v>
      </c>
      <c r="P16" s="2">
        <f t="shared" si="1"/>
        <v>0</v>
      </c>
      <c r="Q16" s="215">
        <f>ROUND(R16/S16,0)</f>
        <v>0</v>
      </c>
      <c r="R16" s="170">
        <f>'YR 4'!R16*(1+Rates!B38)</f>
        <v>0</v>
      </c>
      <c r="S16" s="171">
        <f>'YR 1'!S16</f>
        <v>9</v>
      </c>
      <c r="T16" s="180">
        <f>((K16*Rates!$B$3)+((I16+H16)*(Rates!$B$7/'YR 5'!S16)))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5">
        <f t="shared" si="0"/>
        <v>0</v>
      </c>
      <c r="L17" s="285"/>
      <c r="M17" s="285"/>
      <c r="N17" s="4"/>
      <c r="O17" s="4" t="s">
        <v>53</v>
      </c>
      <c r="P17" s="2">
        <f t="shared" si="1"/>
        <v>0</v>
      </c>
      <c r="Q17" s="215">
        <f>ROUND(R17/S17,0)</f>
        <v>0</v>
      </c>
      <c r="R17" s="170">
        <f>'YR 4'!R17*(1+Rates!B38)</f>
        <v>0</v>
      </c>
      <c r="S17" s="171">
        <f>'YR 1'!S17</f>
        <v>9</v>
      </c>
      <c r="T17" s="180">
        <f>((K17*Rates!$B$3)+((I17+H17)*(Rates!$B$7/'YR 5'!S17)))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5">
        <f t="shared" si="0"/>
        <v>0</v>
      </c>
      <c r="L18" s="285"/>
      <c r="M18" s="285"/>
      <c r="N18" s="4"/>
      <c r="O18" s="4" t="s">
        <v>53</v>
      </c>
      <c r="P18" s="2">
        <f t="shared" si="1"/>
        <v>0</v>
      </c>
      <c r="Q18" s="215">
        <f t="shared" ref="Q18:Q24" si="2">ROUND(R18/S18,0)</f>
        <v>0</v>
      </c>
      <c r="R18" s="170">
        <f>'YR 4'!R18*(1+Rates!B38)</f>
        <v>0</v>
      </c>
      <c r="S18" s="171">
        <f>'YR 1'!S18</f>
        <v>9</v>
      </c>
      <c r="T18" s="180">
        <f>((K18*Rates!$B$3)+((I18+H18)*(Rates!$B$7/'YR 5'!S18)))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5">
        <f t="shared" si="0"/>
        <v>0</v>
      </c>
      <c r="L19" s="285"/>
      <c r="M19" s="285"/>
      <c r="N19" s="4"/>
      <c r="O19" s="4" t="s">
        <v>53</v>
      </c>
      <c r="P19" s="2">
        <f t="shared" si="1"/>
        <v>0</v>
      </c>
      <c r="Q19" s="215">
        <f t="shared" si="2"/>
        <v>0</v>
      </c>
      <c r="R19" s="170">
        <f>'YR 4'!R19*(1+Rates!B38)</f>
        <v>0</v>
      </c>
      <c r="S19" s="171">
        <f>'YR 1'!S19</f>
        <v>9</v>
      </c>
      <c r="T19" s="180">
        <f>((K19*Rates!$B$3)+((I19+H19)*(Rates!$B$7/'YR 5'!S19)))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5">
        <f t="shared" si="0"/>
        <v>0</v>
      </c>
      <c r="L20" s="285"/>
      <c r="M20" s="285"/>
      <c r="N20" s="4"/>
      <c r="O20" s="4" t="s">
        <v>53</v>
      </c>
      <c r="P20" s="2">
        <f t="shared" si="1"/>
        <v>0</v>
      </c>
      <c r="Q20" s="215">
        <f t="shared" si="2"/>
        <v>0</v>
      </c>
      <c r="R20" s="170">
        <f>'YR 4'!R20*(1+Rates!B38)</f>
        <v>0</v>
      </c>
      <c r="S20" s="171">
        <f>'YR 1'!S20</f>
        <v>9</v>
      </c>
      <c r="T20" s="180">
        <f>((K20*Rates!$B$3)+((I20+H20)*(Rates!$B$7/'YR 5'!S20)))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5">
        <f t="shared" si="0"/>
        <v>0</v>
      </c>
      <c r="L21" s="285"/>
      <c r="M21" s="285"/>
      <c r="N21" s="4"/>
      <c r="O21" s="4" t="s">
        <v>53</v>
      </c>
      <c r="P21" s="2">
        <f t="shared" si="1"/>
        <v>0</v>
      </c>
      <c r="Q21" s="215">
        <f t="shared" si="2"/>
        <v>0</v>
      </c>
      <c r="R21" s="170">
        <f>'YR 4'!R21*(1+Rates!B38)</f>
        <v>0</v>
      </c>
      <c r="S21" s="171">
        <f>'YR 1'!S21</f>
        <v>9</v>
      </c>
      <c r="T21" s="180">
        <f>((K21*Rates!$B$3)+((I21+H21)*(Rates!$B$7/'YR 5'!S21)))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5">
        <f t="shared" si="0"/>
        <v>0</v>
      </c>
      <c r="L22" s="285"/>
      <c r="M22" s="285"/>
      <c r="N22" s="4"/>
      <c r="O22" s="4" t="s">
        <v>53</v>
      </c>
      <c r="P22" s="2">
        <f t="shared" si="1"/>
        <v>0</v>
      </c>
      <c r="Q22" s="215">
        <f t="shared" si="2"/>
        <v>0</v>
      </c>
      <c r="R22" s="170">
        <f>'YR 4'!R22*(1+Rates!B38)</f>
        <v>0</v>
      </c>
      <c r="S22" s="171">
        <f>'YR 1'!S22</f>
        <v>9</v>
      </c>
      <c r="T22" s="180">
        <f>((K22*Rates!$B$3)+((I22+H22)*(Rates!$B$7/'YR 5'!S22)))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5">
        <f t="shared" si="0"/>
        <v>0</v>
      </c>
      <c r="L23" s="285"/>
      <c r="M23" s="285"/>
      <c r="N23" s="4"/>
      <c r="O23" s="4" t="s">
        <v>53</v>
      </c>
      <c r="P23" s="2">
        <f t="shared" si="1"/>
        <v>0</v>
      </c>
      <c r="Q23" s="215">
        <f t="shared" si="2"/>
        <v>0</v>
      </c>
      <c r="R23" s="170">
        <f>'YR 4'!R23*(1+Rates!B38)</f>
        <v>0</v>
      </c>
      <c r="S23" s="171">
        <f>'YR 1'!S23</f>
        <v>9</v>
      </c>
      <c r="T23" s="180">
        <f>((K23*Rates!$B$3)+((I23+H23)*(Rates!$B$7/'YR 5'!S23)))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5">
        <f t="shared" si="0"/>
        <v>0</v>
      </c>
      <c r="L24" s="285"/>
      <c r="M24" s="285"/>
      <c r="N24" s="4"/>
      <c r="O24" s="4" t="s">
        <v>53</v>
      </c>
      <c r="P24" s="2">
        <f t="shared" si="1"/>
        <v>0</v>
      </c>
      <c r="Q24" s="215">
        <f t="shared" si="2"/>
        <v>0</v>
      </c>
      <c r="R24" s="170">
        <f>'YR 4'!R24*(1+Rates!B38)</f>
        <v>0</v>
      </c>
      <c r="S24" s="171">
        <f>'YR 1'!S24</f>
        <v>9</v>
      </c>
      <c r="T24" s="180">
        <f>((K24*Rates!$B$3)+((I24+H24)*(Rates!$B$7/'YR 5'!S24)))</f>
        <v>0</v>
      </c>
    </row>
    <row r="25" spans="1:20" s="2" customFormat="1" ht="12" customHeight="1">
      <c r="A25" s="146"/>
      <c r="B25" s="19"/>
      <c r="C25" s="147"/>
      <c r="D25" s="20" t="s">
        <v>54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5">
        <f>SUM(K14:K24)</f>
        <v>0</v>
      </c>
      <c r="L25" s="285"/>
      <c r="M25" s="285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55</v>
      </c>
      <c r="B26" s="4"/>
      <c r="C26" s="4"/>
      <c r="D26" s="13"/>
      <c r="E26" s="27"/>
      <c r="F26" s="27"/>
      <c r="G26" s="27"/>
      <c r="H26" s="88"/>
      <c r="I26" s="89"/>
      <c r="J26" s="89"/>
      <c r="K26" s="288"/>
      <c r="L26" s="288"/>
      <c r="M26" s="288"/>
      <c r="O26" s="75" t="s">
        <v>56</v>
      </c>
      <c r="Q26" s="91">
        <f>R26/12</f>
        <v>0</v>
      </c>
      <c r="R26" s="170">
        <f>'YR 4'!R26*(1+Rates!B38)</f>
        <v>0</v>
      </c>
      <c r="S26" s="171">
        <f>'YR 1'!S26</f>
        <v>12</v>
      </c>
      <c r="T26" s="180">
        <f>((K27*Rates!$B$3)+(H27*B27*(Rates!$B$7/'YR 5'!S26)))</f>
        <v>0</v>
      </c>
    </row>
    <row r="27" spans="1:20" s="2" customFormat="1" ht="12" customHeight="1" thickBot="1">
      <c r="A27" s="5" t="s">
        <v>57</v>
      </c>
      <c r="B27" s="82"/>
      <c r="C27" s="8" t="s">
        <v>58</v>
      </c>
      <c r="D27" s="27"/>
      <c r="E27" s="27"/>
      <c r="F27" s="74"/>
      <c r="G27" s="27"/>
      <c r="H27" s="86"/>
      <c r="I27" s="199"/>
      <c r="J27" s="199"/>
      <c r="K27" s="285">
        <f>(R26/12)*B27*H27</f>
        <v>0</v>
      </c>
      <c r="L27" s="285"/>
      <c r="M27" s="285"/>
      <c r="O27" s="85" t="s">
        <v>59</v>
      </c>
      <c r="Q27" s="91">
        <f>R27/12</f>
        <v>0</v>
      </c>
      <c r="R27" s="170">
        <f>'YR 4'!R27*(1+Rates!B38)</f>
        <v>0</v>
      </c>
      <c r="S27" s="171">
        <f>'YR 1'!S27</f>
        <v>12</v>
      </c>
      <c r="T27" s="180">
        <f>((K28*Rates!$B$3)+(H28*B28*(Rates!$B$7/'YR 5'!S27)))</f>
        <v>0</v>
      </c>
    </row>
    <row r="28" spans="1:20" s="2" customFormat="1" ht="12" customHeight="1" thickBot="1">
      <c r="A28" s="5" t="s">
        <v>60</v>
      </c>
      <c r="B28" s="84"/>
      <c r="C28" s="8" t="s">
        <v>61</v>
      </c>
      <c r="D28" s="27"/>
      <c r="E28" s="27"/>
      <c r="F28" s="42"/>
      <c r="G28" s="51"/>
      <c r="H28" s="86"/>
      <c r="I28" s="199"/>
      <c r="J28" s="199"/>
      <c r="K28" s="285">
        <f>(R27/12)*B28*H28</f>
        <v>0</v>
      </c>
      <c r="L28" s="285"/>
      <c r="M28" s="285"/>
      <c r="O28" s="85" t="s">
        <v>62</v>
      </c>
      <c r="Q28" s="91">
        <f>R28/12</f>
        <v>0</v>
      </c>
      <c r="R28" s="170">
        <f>'YR 4'!R28*(1+Rates!B38)</f>
        <v>0</v>
      </c>
      <c r="S28" s="171">
        <f>'YR 1'!S28</f>
        <v>12</v>
      </c>
      <c r="T28" s="180">
        <f>((K31*Rates!$B$3)+(H31*B31*(Rates!$B$7/'YR 5'!S28)))</f>
        <v>0</v>
      </c>
    </row>
    <row r="29" spans="1:20" s="2" customFormat="1" ht="12" customHeight="1" thickBot="1">
      <c r="A29" s="5" t="s">
        <v>63</v>
      </c>
      <c r="B29" s="217">
        <f>(SUM(S31:S37)/12)</f>
        <v>0</v>
      </c>
      <c r="C29" s="8" t="s">
        <v>64</v>
      </c>
      <c r="D29" s="27"/>
      <c r="E29" s="284"/>
      <c r="F29" s="284"/>
      <c r="G29" s="284"/>
      <c r="H29" s="69"/>
      <c r="I29" s="70">
        <v>0</v>
      </c>
      <c r="J29" s="70">
        <v>0</v>
      </c>
      <c r="K29" s="285">
        <f>(Q31*S31)+(Q32*S32)+(Q33*S33)+(Q34*S34)+(Q35*S35)+(Q36*S36)+(Q37*S37)</f>
        <v>0</v>
      </c>
      <c r="L29" s="285"/>
      <c r="M29" s="285"/>
      <c r="S29" s="92" t="s">
        <v>65</v>
      </c>
      <c r="T29" s="172"/>
    </row>
    <row r="30" spans="1:20" s="2" customFormat="1" ht="12" customHeight="1" thickBot="1">
      <c r="A30" s="5" t="s">
        <v>66</v>
      </c>
      <c r="B30" s="82"/>
      <c r="C30" s="8" t="s">
        <v>67</v>
      </c>
      <c r="D30" s="27"/>
      <c r="E30" s="27"/>
      <c r="F30" s="13"/>
      <c r="G30" s="27"/>
      <c r="H30" s="140"/>
      <c r="I30" s="120" t="s">
        <v>68</v>
      </c>
      <c r="J30" s="70"/>
      <c r="K30" s="285">
        <f>B30*(Rates!B23*Rates!B24)*H30</f>
        <v>0</v>
      </c>
      <c r="L30" s="285"/>
      <c r="M30" s="285"/>
      <c r="S30" s="92" t="s">
        <v>69</v>
      </c>
      <c r="T30" s="172"/>
    </row>
    <row r="31" spans="1:20" s="2" customFormat="1" ht="12" customHeight="1" thickBot="1">
      <c r="A31" s="5" t="s">
        <v>70</v>
      </c>
      <c r="B31" s="82"/>
      <c r="C31" s="8" t="s">
        <v>71</v>
      </c>
      <c r="D31" s="27"/>
      <c r="E31" s="27"/>
      <c r="F31" s="27"/>
      <c r="G31" s="27"/>
      <c r="H31" s="141"/>
      <c r="I31" s="70" t="s">
        <v>72</v>
      </c>
      <c r="J31" s="70"/>
      <c r="K31" s="285">
        <f>R28/12*B31*H31</f>
        <v>0</v>
      </c>
      <c r="L31" s="285"/>
      <c r="M31" s="285"/>
      <c r="O31" s="75" t="s">
        <v>73</v>
      </c>
      <c r="P31" s="2" t="s">
        <v>161</v>
      </c>
      <c r="Q31" s="91">
        <f>R31/12</f>
        <v>2083.3333333333335</v>
      </c>
      <c r="R31" s="170">
        <f>'YR 4'!R31</f>
        <v>25000</v>
      </c>
      <c r="S31" s="149"/>
      <c r="T31" s="225">
        <f>K29*Rates!B4</f>
        <v>0</v>
      </c>
    </row>
    <row r="32" spans="1:20" s="2" customFormat="1" ht="12" customHeight="1" thickBot="1">
      <c r="A32" s="5" t="s">
        <v>75</v>
      </c>
      <c r="B32" s="83"/>
      <c r="C32" s="8" t="s">
        <v>76</v>
      </c>
      <c r="D32" s="27"/>
      <c r="E32" s="27"/>
      <c r="F32" s="27"/>
      <c r="G32" s="27"/>
      <c r="H32" s="114"/>
      <c r="I32" s="25"/>
      <c r="J32" s="8"/>
      <c r="K32" s="285"/>
      <c r="L32" s="285"/>
      <c r="M32" s="285"/>
      <c r="O32" s="75" t="s">
        <v>73</v>
      </c>
      <c r="P32" s="2" t="s">
        <v>74</v>
      </c>
      <c r="Q32" s="91">
        <f>R32/12</f>
        <v>3000</v>
      </c>
      <c r="R32" s="170">
        <f>'YR 4'!R32+1000</f>
        <v>36000</v>
      </c>
      <c r="S32" s="149"/>
      <c r="T32" s="272"/>
    </row>
    <row r="33" spans="1:20" s="2" customFormat="1" ht="12" customHeight="1">
      <c r="A33" s="5"/>
      <c r="B33" s="8" t="s">
        <v>78</v>
      </c>
      <c r="C33" s="8"/>
      <c r="D33" s="27"/>
      <c r="E33" s="27"/>
      <c r="F33" s="27"/>
      <c r="G33" s="27"/>
      <c r="H33" s="10"/>
      <c r="I33" s="25"/>
      <c r="J33" s="8"/>
      <c r="K33" s="285">
        <f>SUM(K25:K32)</f>
        <v>0</v>
      </c>
      <c r="L33" s="285"/>
      <c r="M33" s="285"/>
      <c r="O33" s="75" t="s">
        <v>73</v>
      </c>
      <c r="P33" s="2" t="s">
        <v>77</v>
      </c>
      <c r="Q33" s="91">
        <f t="shared" ref="Q33:Q37" si="3">R33/12</f>
        <v>1666.6666666666667</v>
      </c>
      <c r="R33" s="170">
        <f>Rates!B17</f>
        <v>20000</v>
      </c>
      <c r="S33" s="149"/>
      <c r="T33" s="273"/>
    </row>
    <row r="34" spans="1:20" s="2" customFormat="1" ht="12" customHeight="1">
      <c r="A34" s="5" t="s">
        <v>80</v>
      </c>
      <c r="B34" s="8" t="s">
        <v>81</v>
      </c>
      <c r="C34" s="8"/>
      <c r="D34" s="26"/>
      <c r="E34" s="26"/>
      <c r="F34" s="43"/>
      <c r="G34" s="43"/>
      <c r="H34" s="8"/>
      <c r="I34" s="25"/>
      <c r="J34" s="8"/>
      <c r="K34" s="285">
        <f>SUM(T14:T38)</f>
        <v>0</v>
      </c>
      <c r="L34" s="285"/>
      <c r="M34" s="285"/>
      <c r="O34" s="75" t="s">
        <v>73</v>
      </c>
      <c r="P34" s="200" t="s">
        <v>79</v>
      </c>
      <c r="Q34" s="91">
        <f t="shared" si="3"/>
        <v>2000</v>
      </c>
      <c r="R34" s="170">
        <f>Rates!B18</f>
        <v>24000</v>
      </c>
      <c r="S34" s="149"/>
      <c r="T34" s="273"/>
    </row>
    <row r="35" spans="1:20" s="2" customFormat="1" ht="12" customHeight="1">
      <c r="A35" s="24"/>
      <c r="B35" s="95" t="s">
        <v>83</v>
      </c>
      <c r="C35" s="12"/>
      <c r="D35" s="19"/>
      <c r="E35" s="19"/>
      <c r="F35" s="19"/>
      <c r="G35" s="19"/>
      <c r="H35" s="12"/>
      <c r="I35" s="12"/>
      <c r="J35" s="12"/>
      <c r="K35" s="285">
        <f>SUM(K33:K34)</f>
        <v>0</v>
      </c>
      <c r="L35" s="285"/>
      <c r="M35" s="285"/>
      <c r="O35" s="75" t="s">
        <v>73</v>
      </c>
      <c r="P35" s="200" t="s">
        <v>82</v>
      </c>
      <c r="Q35" s="91">
        <f t="shared" si="3"/>
        <v>1666.6666666666667</v>
      </c>
      <c r="R35" s="170">
        <f>Rates!B19</f>
        <v>20000</v>
      </c>
      <c r="S35" s="149"/>
      <c r="T35" s="273"/>
    </row>
    <row r="36" spans="1:20" s="2" customFormat="1" ht="12" customHeight="1">
      <c r="A36" s="22" t="s">
        <v>84</v>
      </c>
      <c r="B36" s="4" t="s">
        <v>85</v>
      </c>
      <c r="C36" s="4"/>
      <c r="D36" s="21"/>
      <c r="E36" s="21"/>
      <c r="F36" s="21"/>
      <c r="G36" s="21"/>
      <c r="H36" s="4"/>
      <c r="I36" s="23"/>
      <c r="J36" s="4"/>
      <c r="K36" s="288"/>
      <c r="L36" s="288"/>
      <c r="M36" s="288"/>
      <c r="O36" s="75" t="s">
        <v>73</v>
      </c>
      <c r="P36" s="200" t="s">
        <v>16</v>
      </c>
      <c r="Q36" s="91">
        <f t="shared" si="3"/>
        <v>2083.3333333333335</v>
      </c>
      <c r="R36" s="170">
        <f>Rates!B20</f>
        <v>25000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87</v>
      </c>
      <c r="E37" s="202"/>
      <c r="F37" s="202"/>
      <c r="G37" s="202" t="s">
        <v>88</v>
      </c>
      <c r="H37" s="77"/>
      <c r="I37" s="195"/>
      <c r="J37" s="4"/>
      <c r="K37" s="288"/>
      <c r="L37" s="288"/>
      <c r="M37" s="288"/>
      <c r="O37" s="75" t="s">
        <v>73</v>
      </c>
      <c r="P37" s="200" t="s">
        <v>86</v>
      </c>
      <c r="Q37" s="91">
        <f t="shared" si="3"/>
        <v>2083.3333333333335</v>
      </c>
      <c r="R37" s="190">
        <f>Rates!B21</f>
        <v>25000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88"/>
      <c r="L38" s="288"/>
      <c r="M38" s="288"/>
      <c r="O38" s="256" t="s">
        <v>89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88"/>
      <c r="L39" s="288"/>
      <c r="M39" s="288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88"/>
      <c r="L40" s="288"/>
      <c r="M40" s="288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88"/>
      <c r="L41" s="288"/>
      <c r="M41" s="288"/>
      <c r="O41" s="94"/>
      <c r="P41" s="81"/>
      <c r="Q41" s="81"/>
      <c r="T41" s="172"/>
    </row>
    <row r="42" spans="1:20" s="2" customFormat="1" ht="12" customHeight="1">
      <c r="A42" s="16"/>
      <c r="B42" s="96" t="s">
        <v>90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5">
        <f>G42</f>
        <v>0</v>
      </c>
      <c r="L42" s="285"/>
      <c r="M42" s="285"/>
      <c r="O42" s="38"/>
      <c r="T42" s="172"/>
    </row>
    <row r="43" spans="1:20" s="2" customFormat="1" ht="12" customHeight="1">
      <c r="A43" s="24" t="s">
        <v>91</v>
      </c>
      <c r="B43" s="12" t="s">
        <v>92</v>
      </c>
      <c r="C43" s="12"/>
      <c r="D43" s="20"/>
      <c r="E43" s="20"/>
      <c r="F43" s="20" t="s">
        <v>93</v>
      </c>
      <c r="G43" s="19"/>
      <c r="H43" s="19"/>
      <c r="I43" s="73"/>
      <c r="J43" s="12"/>
      <c r="K43" s="289"/>
      <c r="L43" s="289"/>
      <c r="M43" s="289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94</v>
      </c>
      <c r="G44" s="30"/>
      <c r="H44" s="14"/>
      <c r="I44" s="14"/>
      <c r="J44" s="14"/>
      <c r="K44" s="289"/>
      <c r="L44" s="289"/>
      <c r="M44" s="289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88"/>
      <c r="L45" s="288"/>
      <c r="M45" s="288"/>
      <c r="O45" s="38"/>
      <c r="T45" s="172"/>
    </row>
    <row r="46" spans="1:20" s="2" customFormat="1" ht="12" customHeight="1">
      <c r="A46" s="16"/>
      <c r="B46" s="96" t="s">
        <v>95</v>
      </c>
      <c r="C46" s="15"/>
      <c r="D46" s="30"/>
      <c r="E46" s="30"/>
      <c r="F46" s="15"/>
      <c r="G46" s="30"/>
      <c r="H46" s="73"/>
      <c r="I46" s="14"/>
      <c r="J46" s="14"/>
      <c r="K46" s="285">
        <f>SUM(K43:K44)</f>
        <v>0</v>
      </c>
      <c r="L46" s="285"/>
      <c r="M46" s="285"/>
      <c r="O46" s="38"/>
      <c r="T46" s="172"/>
    </row>
    <row r="47" spans="1:20" s="2" customFormat="1" ht="12" customHeight="1">
      <c r="A47" s="22" t="s">
        <v>96</v>
      </c>
      <c r="B47" s="4" t="s">
        <v>97</v>
      </c>
      <c r="C47" s="4"/>
      <c r="D47" s="21"/>
      <c r="E47" s="21"/>
      <c r="F47" s="21"/>
      <c r="G47" s="21"/>
      <c r="H47" s="21"/>
      <c r="I47" s="21"/>
      <c r="J47" s="21"/>
      <c r="K47" s="288"/>
      <c r="L47" s="288"/>
      <c r="M47" s="288"/>
      <c r="O47" s="38"/>
      <c r="T47" s="172"/>
    </row>
    <row r="48" spans="1:20" s="2" customFormat="1" ht="12" customHeight="1">
      <c r="A48" s="22"/>
      <c r="B48" s="18">
        <v>1</v>
      </c>
      <c r="C48" s="4" t="s">
        <v>98</v>
      </c>
      <c r="D48" s="21"/>
      <c r="E48" s="21"/>
      <c r="F48" s="44"/>
      <c r="G48" s="21"/>
      <c r="H48" s="4"/>
      <c r="I48" s="23"/>
      <c r="J48" s="4"/>
      <c r="K48" s="296">
        <v>0</v>
      </c>
      <c r="L48" s="296"/>
      <c r="M48" s="296"/>
      <c r="O48" s="38"/>
      <c r="T48" s="172"/>
    </row>
    <row r="49" spans="1:20" s="2" customFormat="1" ht="12" customHeight="1">
      <c r="A49" s="22"/>
      <c r="B49" s="18">
        <v>2</v>
      </c>
      <c r="C49" s="4" t="s">
        <v>99</v>
      </c>
      <c r="D49" s="21"/>
      <c r="E49" s="21"/>
      <c r="F49" s="44"/>
      <c r="G49" s="21"/>
      <c r="H49" s="4"/>
      <c r="I49" s="23"/>
      <c r="J49" s="4"/>
      <c r="K49" s="296">
        <v>0</v>
      </c>
      <c r="L49" s="296"/>
      <c r="M49" s="296"/>
      <c r="O49" s="38"/>
      <c r="T49" s="172"/>
    </row>
    <row r="50" spans="1:20" s="2" customFormat="1" ht="12" customHeight="1">
      <c r="A50" s="22"/>
      <c r="B50" s="18">
        <v>3</v>
      </c>
      <c r="C50" s="4" t="s">
        <v>100</v>
      </c>
      <c r="D50" s="13"/>
      <c r="E50" s="13"/>
      <c r="F50" s="44"/>
      <c r="G50" s="13"/>
      <c r="H50" s="4"/>
      <c r="I50" s="23"/>
      <c r="J50" s="4"/>
      <c r="K50" s="296">
        <v>0</v>
      </c>
      <c r="L50" s="296"/>
      <c r="M50" s="296"/>
      <c r="O50" s="38"/>
      <c r="T50" s="172"/>
    </row>
    <row r="51" spans="1:20" s="2" customFormat="1" ht="12" customHeight="1">
      <c r="A51" s="22"/>
      <c r="B51" s="18">
        <v>4</v>
      </c>
      <c r="C51" s="4" t="s">
        <v>101</v>
      </c>
      <c r="D51" s="13"/>
      <c r="E51" s="13"/>
      <c r="F51" s="44"/>
      <c r="G51" s="13"/>
      <c r="H51" s="4"/>
      <c r="I51" s="23"/>
      <c r="J51" s="4"/>
      <c r="K51" s="296">
        <v>0</v>
      </c>
      <c r="L51" s="296"/>
      <c r="M51" s="296"/>
      <c r="O51" s="38"/>
      <c r="P51" s="2" t="s">
        <v>102</v>
      </c>
      <c r="T51" s="172"/>
    </row>
    <row r="52" spans="1:20" s="2" customFormat="1" ht="12" customHeight="1">
      <c r="A52" s="24"/>
      <c r="B52" s="95" t="s">
        <v>103</v>
      </c>
      <c r="C52" s="12"/>
      <c r="D52" s="20"/>
      <c r="E52" s="205">
        <v>0</v>
      </c>
      <c r="F52" s="20" t="s">
        <v>104</v>
      </c>
      <c r="G52" s="20" t="s">
        <v>105</v>
      </c>
      <c r="H52" s="12"/>
      <c r="I52" s="34"/>
      <c r="J52" s="12"/>
      <c r="K52" s="285">
        <f>SUM(K48:K51)</f>
        <v>0</v>
      </c>
      <c r="L52" s="285"/>
      <c r="M52" s="285"/>
      <c r="O52" s="38"/>
      <c r="T52" s="172"/>
    </row>
    <row r="53" spans="1:20" s="2" customFormat="1" ht="12" customHeight="1">
      <c r="A53" s="24" t="s">
        <v>106</v>
      </c>
      <c r="B53" s="12" t="s">
        <v>107</v>
      </c>
      <c r="C53" s="12"/>
      <c r="D53" s="20"/>
      <c r="E53" s="20"/>
      <c r="F53" s="20"/>
      <c r="G53" s="20"/>
      <c r="H53" s="12"/>
      <c r="I53" s="34"/>
      <c r="J53" s="12"/>
      <c r="K53" s="288"/>
      <c r="L53" s="288"/>
      <c r="M53" s="288"/>
      <c r="O53" s="77" t="s">
        <v>108</v>
      </c>
      <c r="P53" s="77" t="s">
        <v>109</v>
      </c>
      <c r="Q53" s="2" t="s">
        <v>110</v>
      </c>
      <c r="T53" s="172"/>
    </row>
    <row r="54" spans="1:20" s="2" customFormat="1" ht="12" customHeight="1">
      <c r="A54" s="24"/>
      <c r="B54" s="33">
        <v>1</v>
      </c>
      <c r="C54" s="12" t="s">
        <v>111</v>
      </c>
      <c r="D54" s="20"/>
      <c r="E54" s="20"/>
      <c r="F54" s="20"/>
      <c r="G54" s="20"/>
      <c r="H54" s="12"/>
      <c r="I54" s="34"/>
      <c r="J54" s="12"/>
      <c r="K54" s="289"/>
      <c r="L54" s="289"/>
      <c r="M54" s="289"/>
      <c r="O54" s="226">
        <f>'YR 4'!O54</f>
        <v>0</v>
      </c>
      <c r="P54" s="132"/>
      <c r="Q54" s="133">
        <f>IF((P54+'YR 1'!P54+'YR 2'!P54+'YR 3'!P54+'YR 4'!P54)&lt;=25000,P54,(25000-'YR 1'!Q54-'YR 2'!Q54-'YR 3'!Q54-'YR 4'!Q54))</f>
        <v>0</v>
      </c>
      <c r="T54" s="172"/>
    </row>
    <row r="55" spans="1:20" s="2" customFormat="1" ht="12" customHeight="1">
      <c r="A55" s="24"/>
      <c r="B55" s="33">
        <v>2</v>
      </c>
      <c r="C55" s="12" t="s">
        <v>112</v>
      </c>
      <c r="D55" s="20"/>
      <c r="E55" s="20"/>
      <c r="F55" s="20"/>
      <c r="G55" s="20"/>
      <c r="H55" s="12"/>
      <c r="I55" s="34"/>
      <c r="J55" s="12"/>
      <c r="K55" s="289"/>
      <c r="L55" s="289"/>
      <c r="M55" s="289"/>
      <c r="O55" s="226">
        <f>'YR 4'!O55</f>
        <v>0</v>
      </c>
      <c r="P55" s="132"/>
      <c r="Q55" s="133">
        <f>IF((P55+'YR 1'!P55+'YR 2'!P55+'YR 3'!P55+'YR 4'!P55)&lt;=25000,P55,(25000-'YR 1'!Q55-'YR 2'!Q55-'YR 3'!Q55-'YR 4'!Q55))</f>
        <v>0</v>
      </c>
      <c r="T55" s="172"/>
    </row>
    <row r="56" spans="1:20" s="2" customFormat="1" ht="12" customHeight="1">
      <c r="A56" s="24"/>
      <c r="B56" s="33">
        <v>3</v>
      </c>
      <c r="C56" s="12" t="s">
        <v>113</v>
      </c>
      <c r="D56" s="20"/>
      <c r="E56" s="20"/>
      <c r="F56" s="20"/>
      <c r="G56" s="20"/>
      <c r="H56" s="12"/>
      <c r="I56" s="34"/>
      <c r="J56" s="12"/>
      <c r="K56" s="297"/>
      <c r="L56" s="298"/>
      <c r="M56" s="299"/>
      <c r="O56" s="226">
        <f>'YR 4'!O56</f>
        <v>0</v>
      </c>
      <c r="P56" s="132"/>
      <c r="Q56" s="133">
        <f>IF((P56+'YR 1'!P56+'YR 2'!P56+'YR 3'!P56+'YR 4'!P56)&lt;=25000,P56,(25000-'YR 1'!Q56-'YR 2'!Q56-'YR 3'!Q56-'YR 4'!Q56))</f>
        <v>0</v>
      </c>
      <c r="T56" s="172"/>
    </row>
    <row r="57" spans="1:20" s="2" customFormat="1" ht="12" customHeight="1">
      <c r="A57" s="24"/>
      <c r="B57" s="33">
        <v>4</v>
      </c>
      <c r="C57" s="12" t="s">
        <v>114</v>
      </c>
      <c r="D57" s="20"/>
      <c r="E57" s="20"/>
      <c r="F57" s="20"/>
      <c r="G57" s="20"/>
      <c r="H57" s="12"/>
      <c r="I57" s="34"/>
      <c r="J57" s="12"/>
      <c r="K57" s="289"/>
      <c r="L57" s="289"/>
      <c r="M57" s="289"/>
      <c r="O57" s="226">
        <f>'YR 4'!O57</f>
        <v>0</v>
      </c>
      <c r="P57" s="132"/>
      <c r="Q57" s="133">
        <f>IF((P57+'YR 1'!P57+'YR 2'!P57+'YR 3'!P57+'YR 4'!P57)&lt;=25000,P57,(25000-'YR 1'!Q57-'YR 2'!Q57-'YR 3'!Q57-'YR 4'!Q57))</f>
        <v>0</v>
      </c>
      <c r="T57" s="172"/>
    </row>
    <row r="58" spans="1:20" s="2" customFormat="1" ht="12" customHeight="1">
      <c r="A58" s="24"/>
      <c r="B58" s="33">
        <v>5</v>
      </c>
      <c r="C58" s="12" t="s">
        <v>115</v>
      </c>
      <c r="D58" s="20"/>
      <c r="E58" s="20"/>
      <c r="F58" s="20"/>
      <c r="G58" s="122"/>
      <c r="H58" s="12"/>
      <c r="I58" s="34"/>
      <c r="J58" s="12"/>
      <c r="K58" s="289"/>
      <c r="L58" s="289"/>
      <c r="M58" s="289"/>
      <c r="O58" s="133" t="s">
        <v>116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117</v>
      </c>
      <c r="D59" s="20"/>
      <c r="E59" s="20"/>
      <c r="F59" s="20"/>
      <c r="G59" s="20"/>
      <c r="H59" s="12"/>
      <c r="I59" s="34"/>
      <c r="J59" s="12"/>
      <c r="K59" s="290">
        <f>P58</f>
        <v>0</v>
      </c>
      <c r="L59" s="290"/>
      <c r="M59" s="290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118</v>
      </c>
      <c r="D60" s="20"/>
      <c r="E60" s="20"/>
      <c r="F60" s="20" t="s">
        <v>119</v>
      </c>
      <c r="G60" s="20"/>
      <c r="H60" s="12"/>
      <c r="I60" s="34"/>
      <c r="J60" s="95"/>
      <c r="K60" s="292">
        <f>SUM(S31:S37)*Rates!B13/12</f>
        <v>0</v>
      </c>
      <c r="L60" s="292"/>
      <c r="M60" s="292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118</v>
      </c>
      <c r="D61" s="20"/>
      <c r="E61" s="20"/>
      <c r="F61" s="20" t="s">
        <v>120</v>
      </c>
      <c r="G61" s="305"/>
      <c r="H61" s="305"/>
      <c r="I61" s="34"/>
      <c r="J61" s="95"/>
      <c r="K61" s="293"/>
      <c r="L61" s="294"/>
      <c r="M61" s="295"/>
      <c r="O61" s="75"/>
      <c r="P61" s="220"/>
      <c r="T61" s="172"/>
    </row>
    <row r="62" spans="1:20" s="2" customFormat="1" ht="12" customHeight="1">
      <c r="A62" s="24"/>
      <c r="B62" s="12"/>
      <c r="C62" s="12" t="s">
        <v>121</v>
      </c>
      <c r="D62" s="20"/>
      <c r="E62" s="20"/>
      <c r="F62" s="20"/>
      <c r="G62" s="20"/>
      <c r="H62" s="12"/>
      <c r="I62" s="34"/>
      <c r="J62" s="12"/>
      <c r="K62" s="285">
        <f>SUM(K54:K61)</f>
        <v>0</v>
      </c>
      <c r="L62" s="285"/>
      <c r="M62" s="285"/>
      <c r="O62" s="38"/>
      <c r="T62" s="172"/>
    </row>
    <row r="63" spans="1:20" s="2" customFormat="1" ht="12" customHeight="1">
      <c r="A63" s="24" t="s">
        <v>122</v>
      </c>
      <c r="B63" s="95" t="s">
        <v>123</v>
      </c>
      <c r="C63" s="12"/>
      <c r="D63" s="19"/>
      <c r="E63" s="19"/>
      <c r="F63" s="19"/>
      <c r="G63" s="19"/>
      <c r="H63" s="12"/>
      <c r="I63" s="34"/>
      <c r="J63" s="12"/>
      <c r="K63" s="285">
        <f>SUM(K62+K52+K46+K42+K35)</f>
        <v>0</v>
      </c>
      <c r="L63" s="285"/>
      <c r="M63" s="285"/>
      <c r="O63" s="38"/>
      <c r="T63" s="172"/>
    </row>
    <row r="64" spans="1:20" s="2" customFormat="1" ht="12" customHeight="1">
      <c r="A64" s="22" t="s">
        <v>124</v>
      </c>
      <c r="B64" s="4" t="s">
        <v>125</v>
      </c>
      <c r="C64" s="4"/>
      <c r="D64" s="21"/>
      <c r="E64" s="21"/>
      <c r="F64" s="207"/>
      <c r="G64" s="207"/>
      <c r="H64" s="39"/>
      <c r="I64" s="4"/>
      <c r="J64" s="4"/>
      <c r="K64" s="288"/>
      <c r="L64" s="288"/>
      <c r="M64" s="288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126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127</v>
      </c>
      <c r="K65" s="285">
        <f>ROUND(F65*I65,0)</f>
        <v>0</v>
      </c>
      <c r="L65" s="285"/>
      <c r="M65" s="285"/>
      <c r="O65" s="38"/>
      <c r="T65" s="172"/>
    </row>
    <row r="66" spans="1:20" s="2" customFormat="1" ht="12" customHeight="1">
      <c r="A66" s="22"/>
      <c r="B66" s="97" t="s">
        <v>128</v>
      </c>
      <c r="C66" s="4"/>
      <c r="D66" s="21"/>
      <c r="E66" s="21"/>
      <c r="F66" s="13"/>
      <c r="G66" s="56"/>
      <c r="H66" s="57"/>
      <c r="I66" s="4"/>
      <c r="J66" s="4"/>
      <c r="K66" s="285">
        <f>K65</f>
        <v>0</v>
      </c>
      <c r="L66" s="285"/>
      <c r="M66" s="285"/>
      <c r="O66" s="38"/>
      <c r="T66" s="172"/>
    </row>
    <row r="67" spans="1:20" s="2" customFormat="1" ht="12" customHeight="1">
      <c r="A67" s="24" t="s">
        <v>129</v>
      </c>
      <c r="B67" s="95" t="s">
        <v>130</v>
      </c>
      <c r="C67" s="12"/>
      <c r="D67" s="19"/>
      <c r="E67" s="19"/>
      <c r="F67" s="19"/>
      <c r="G67" s="19"/>
      <c r="H67" s="12"/>
      <c r="I67" s="34"/>
      <c r="J67" s="12"/>
      <c r="K67" s="285">
        <f>K66+K63</f>
        <v>0</v>
      </c>
      <c r="L67" s="285"/>
      <c r="M67" s="285"/>
      <c r="O67" s="38"/>
      <c r="T67" s="172"/>
    </row>
    <row r="68" spans="1:20" s="2" customFormat="1" ht="12" customHeight="1">
      <c r="A68" s="24" t="s">
        <v>131</v>
      </c>
      <c r="B68" s="12" t="s">
        <v>132</v>
      </c>
      <c r="C68" s="12"/>
      <c r="D68" s="19"/>
      <c r="E68" s="19"/>
      <c r="F68" s="19"/>
      <c r="G68" s="19"/>
      <c r="H68" s="12"/>
      <c r="I68" s="34"/>
      <c r="J68" s="12"/>
      <c r="K68" s="296"/>
      <c r="L68" s="296"/>
      <c r="M68" s="296"/>
      <c r="O68" s="38"/>
      <c r="T68" s="172"/>
    </row>
    <row r="69" spans="1:20" s="2" customFormat="1" ht="12" customHeight="1">
      <c r="A69" s="24" t="s">
        <v>133</v>
      </c>
      <c r="B69" s="95" t="s">
        <v>134</v>
      </c>
      <c r="C69" s="12"/>
      <c r="D69" s="19"/>
      <c r="E69" s="19"/>
      <c r="F69" s="19"/>
      <c r="G69" s="19"/>
      <c r="H69" s="12"/>
      <c r="I69" s="34"/>
      <c r="J69" s="12"/>
      <c r="K69" s="285">
        <f>K67-K68</f>
        <v>0</v>
      </c>
      <c r="L69" s="285"/>
      <c r="M69" s="285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algorithmName="SHA-512" hashValue="ywO9YJFOZtDfirJC7R2HlL+yhvs17cgNRcgtq/omNb9rTwjehcB2nFP8hfHpUaZEk1dBLXYbFEpicqVDsTQ7tw==" saltValue="OmHEXM+tFMPTe+A4iuSNJg==" spinCount="100000" sheet="1" selectLockedCells="1"/>
  <mergeCells count="56">
    <mergeCell ref="K28:M28"/>
    <mergeCell ref="K29:M29"/>
    <mergeCell ref="K30:M30"/>
    <mergeCell ref="K31:M31"/>
    <mergeCell ref="K36:M41"/>
    <mergeCell ref="K23:M23"/>
    <mergeCell ref="K24:M24"/>
    <mergeCell ref="K25:M25"/>
    <mergeCell ref="K26:M26"/>
    <mergeCell ref="K27:M27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E29:G29"/>
    <mergeCell ref="K32:M32"/>
    <mergeCell ref="K33:M33"/>
    <mergeCell ref="K34:M34"/>
    <mergeCell ref="K35:M35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G61:H61"/>
    <mergeCell ref="K66:M66"/>
    <mergeCell ref="K67:M67"/>
    <mergeCell ref="K68:M68"/>
    <mergeCell ref="K58:M58"/>
    <mergeCell ref="K64:M64"/>
    <mergeCell ref="K62:M62"/>
    <mergeCell ref="K63:M63"/>
    <mergeCell ref="K57:M57"/>
    <mergeCell ref="K56:M56"/>
    <mergeCell ref="K59:M59"/>
    <mergeCell ref="K60:M60"/>
    <mergeCell ref="K61:M61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201"/>
  <sheetViews>
    <sheetView showGridLines="0" showZeros="0" tabSelected="1" topLeftCell="A54" workbookViewId="0">
      <selection activeCell="O66" sqref="O66"/>
    </sheetView>
  </sheetViews>
  <sheetFormatPr defaultColWidth="10.7109375" defaultRowHeight="12" customHeight="1"/>
  <cols>
    <col min="1" max="1" width="2.7109375" style="60" customWidth="1"/>
    <col min="2" max="2" width="2.140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.7109375" style="1" customWidth="1"/>
    <col min="21" max="21" width="10.7109375" style="1" hidden="1" customWidth="1"/>
    <col min="22" max="16384" width="10.7109375" style="1"/>
  </cols>
  <sheetData>
    <row r="1" spans="1:21" s="7" customFormat="1" ht="12" customHeight="1" thickBo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26</v>
      </c>
      <c r="M1" s="4" t="str">
        <f>Rates!E38</f>
        <v>01.31.2024</v>
      </c>
      <c r="O1" s="154"/>
      <c r="P1" s="155"/>
      <c r="Q1" s="156"/>
      <c r="R1" s="156"/>
      <c r="S1" s="157"/>
    </row>
    <row r="2" spans="1:21" ht="16.5" thickBot="1">
      <c r="B2" s="58"/>
      <c r="G2" s="64" t="s">
        <v>27</v>
      </c>
      <c r="K2"/>
      <c r="L2" s="47"/>
      <c r="O2" s="306" t="s">
        <v>140</v>
      </c>
      <c r="P2" s="307"/>
      <c r="Q2" s="307"/>
      <c r="R2" s="307"/>
      <c r="S2" s="308"/>
    </row>
    <row r="3" spans="1:21" ht="15.75">
      <c r="B3" s="58"/>
      <c r="G3" s="62" t="s">
        <v>28</v>
      </c>
      <c r="K3"/>
      <c r="L3" s="47"/>
      <c r="O3" s="227"/>
      <c r="P3" s="110"/>
      <c r="Q3" s="129"/>
      <c r="R3" s="128"/>
      <c r="S3" s="158"/>
    </row>
    <row r="4" spans="1:21" ht="12" customHeight="1">
      <c r="B4" s="58"/>
      <c r="G4" s="63"/>
      <c r="K4"/>
      <c r="L4" s="47"/>
      <c r="O4" s="227"/>
      <c r="P4" s="110"/>
      <c r="Q4" s="107"/>
      <c r="R4" s="128"/>
      <c r="S4" s="158"/>
    </row>
    <row r="5" spans="1:21" ht="12" customHeight="1">
      <c r="K5"/>
      <c r="L5" s="47"/>
      <c r="O5" s="227"/>
      <c r="P5" s="110"/>
      <c r="Q5" s="127"/>
      <c r="R5" s="128"/>
      <c r="S5" s="158"/>
    </row>
    <row r="6" spans="1:21" ht="12" customHeight="1" thickBot="1">
      <c r="G6" s="61" t="s">
        <v>141</v>
      </c>
      <c r="K6"/>
      <c r="O6" s="228"/>
      <c r="P6" s="105"/>
      <c r="Q6" s="105"/>
      <c r="R6" s="159"/>
      <c r="S6" s="160"/>
    </row>
    <row r="7" spans="1:21" s="2" customFormat="1" ht="12" customHeight="1">
      <c r="A7" s="46" t="s">
        <v>30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31</v>
      </c>
      <c r="L7" s="250">
        <v>1</v>
      </c>
      <c r="M7" s="45"/>
      <c r="O7" s="38"/>
    </row>
    <row r="8" spans="1:21" s="2" customFormat="1" ht="12" customHeight="1">
      <c r="A8" s="192"/>
      <c r="B8" s="193"/>
      <c r="C8" s="193"/>
      <c r="D8" s="212" t="s">
        <v>32</v>
      </c>
      <c r="E8" s="193"/>
      <c r="F8" s="193"/>
      <c r="G8" s="193"/>
      <c r="H8" s="213"/>
      <c r="I8" s="214"/>
      <c r="J8" s="15"/>
      <c r="K8" s="41"/>
      <c r="L8" s="250"/>
      <c r="M8" s="32"/>
      <c r="O8" s="38"/>
    </row>
    <row r="9" spans="1:21" s="2" customFormat="1" ht="12" customHeight="1" thickBot="1">
      <c r="A9" s="22" t="s">
        <v>33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34</v>
      </c>
      <c r="L9" s="252"/>
      <c r="M9" s="65" t="s">
        <v>35</v>
      </c>
      <c r="O9" s="38"/>
    </row>
    <row r="10" spans="1:21" s="2" customFormat="1" ht="12" customHeight="1" thickBot="1">
      <c r="A10" s="192"/>
      <c r="B10" s="193"/>
      <c r="C10" s="193"/>
      <c r="D10" s="229">
        <f>'YR 1'!D10</f>
        <v>0</v>
      </c>
      <c r="E10" s="194"/>
      <c r="F10" s="194"/>
      <c r="G10" s="194"/>
      <c r="H10" s="195"/>
      <c r="I10" s="195"/>
      <c r="J10" s="4"/>
      <c r="K10" s="16" t="s">
        <v>36</v>
      </c>
      <c r="L10" s="303" t="s">
        <v>37</v>
      </c>
      <c r="M10" s="304"/>
      <c r="O10" s="38"/>
    </row>
    <row r="11" spans="1:21" s="2" customFormat="1" ht="12" customHeight="1">
      <c r="A11" s="22" t="s">
        <v>38</v>
      </c>
      <c r="B11" s="4"/>
      <c r="C11" s="4"/>
      <c r="D11" s="13"/>
      <c r="E11" s="13"/>
      <c r="F11" s="13"/>
      <c r="G11" s="13"/>
      <c r="H11" s="53"/>
      <c r="I11" s="10" t="s">
        <v>39</v>
      </c>
      <c r="J11" s="45"/>
      <c r="K11" s="286" t="s">
        <v>40</v>
      </c>
      <c r="L11" s="286"/>
      <c r="M11" s="286"/>
      <c r="O11" s="38"/>
    </row>
    <row r="12" spans="1:21" s="2" customFormat="1" ht="12" customHeight="1">
      <c r="A12" s="22" t="s">
        <v>41</v>
      </c>
      <c r="B12" s="4"/>
      <c r="C12" s="4"/>
      <c r="D12" s="13"/>
      <c r="E12" s="13"/>
      <c r="F12" s="13"/>
      <c r="G12" s="13"/>
      <c r="H12" s="31"/>
      <c r="I12" s="3" t="s">
        <v>42</v>
      </c>
      <c r="J12" s="17"/>
      <c r="K12" s="287"/>
      <c r="L12" s="287"/>
      <c r="M12" s="287"/>
      <c r="O12" s="38"/>
      <c r="R12" s="92"/>
    </row>
    <row r="13" spans="1:21" s="2" customFormat="1" ht="12" customHeight="1">
      <c r="A13" s="22"/>
      <c r="B13" s="15"/>
      <c r="C13" s="15"/>
      <c r="D13" s="30"/>
      <c r="E13" s="30"/>
      <c r="F13" s="30"/>
      <c r="G13" s="30"/>
      <c r="H13" s="29" t="s">
        <v>44</v>
      </c>
      <c r="I13" s="251" t="s">
        <v>45</v>
      </c>
      <c r="J13" s="251" t="s">
        <v>46</v>
      </c>
      <c r="K13" s="287" t="s">
        <v>47</v>
      </c>
      <c r="L13" s="287"/>
      <c r="M13" s="287"/>
      <c r="O13" s="38"/>
      <c r="Q13" s="92"/>
      <c r="R13" s="92"/>
      <c r="S13" s="92"/>
      <c r="T13" s="92"/>
    </row>
    <row r="14" spans="1:21" s="2" customFormat="1" ht="12" customHeight="1">
      <c r="A14" s="28">
        <v>1</v>
      </c>
      <c r="B14" s="196"/>
      <c r="C14" s="8"/>
      <c r="D14" s="162">
        <f>D10</f>
        <v>0</v>
      </c>
      <c r="E14" s="27"/>
      <c r="F14" s="27"/>
      <c r="G14" s="27"/>
      <c r="H14" s="199">
        <f>'YR 1'!H14+'YR 2'!H14+'YR 3'!H14+'YR 4'!H14+'YR 5'!H14</f>
        <v>0</v>
      </c>
      <c r="I14" s="199">
        <f>'YR 1'!I14+'YR 2'!I14+'YR 3'!I14+'YR 4'!I14+'YR 5'!I14</f>
        <v>0</v>
      </c>
      <c r="J14" s="199">
        <f>'YR 1'!J14+'YR 2'!J14+'YR 3'!J14+'YR 4'!J14+'YR 5'!J14</f>
        <v>0</v>
      </c>
      <c r="K14" s="316">
        <f>'YR 1'!K14+'YR 2'!K14+'YR 3'!K14+'YR 4'!K14+'YR 5'!K14</f>
        <v>0</v>
      </c>
      <c r="L14" s="316">
        <f>'YR 1'!L14+'YR 2'!L14+'YR 3'!L14+'YR 4'!L14+'YR 5'!L14</f>
        <v>0</v>
      </c>
      <c r="M14" s="316">
        <f>'YR 1'!M14+'YR 2'!M14+'YR 3'!M14+'YR 4'!M14+'YR 5'!M14</f>
        <v>0</v>
      </c>
      <c r="N14" s="4"/>
      <c r="O14" s="4"/>
      <c r="Q14" s="215"/>
      <c r="R14" s="230"/>
      <c r="S14" s="231"/>
      <c r="T14" s="232"/>
      <c r="U14" s="179"/>
    </row>
    <row r="15" spans="1:21" s="2" customFormat="1" ht="12" customHeight="1">
      <c r="A15" s="28">
        <v>2</v>
      </c>
      <c r="B15" s="196"/>
      <c r="C15" s="8"/>
      <c r="D15" s="162">
        <f>'YR 1'!D15</f>
        <v>0</v>
      </c>
      <c r="E15" s="27"/>
      <c r="F15" s="27"/>
      <c r="G15" s="27"/>
      <c r="H15" s="199">
        <f>'YR 1'!H15+'YR 2'!H15+'YR 3'!H15+'YR 4'!H15+'YR 5'!H15</f>
        <v>0</v>
      </c>
      <c r="I15" s="199">
        <f>'YR 1'!I15+'YR 2'!I15+'YR 3'!I15+'YR 4'!I15+'YR 5'!I15</f>
        <v>0</v>
      </c>
      <c r="J15" s="199">
        <f>'YR 1'!J15+'YR 2'!J15+'YR 3'!J15+'YR 4'!J15+'YR 5'!J15</f>
        <v>0</v>
      </c>
      <c r="K15" s="316">
        <f>'YR 1'!K15+'YR 2'!K15+'YR 3'!K15+'YR 4'!K15+'YR 5'!K15</f>
        <v>0</v>
      </c>
      <c r="L15" s="316">
        <f>'YR 1'!L15+'YR 2'!L15+'YR 3'!L15+'YR 4'!L15+'YR 5'!L15</f>
        <v>0</v>
      </c>
      <c r="M15" s="316">
        <f>'YR 1'!M15+'YR 2'!M15+'YR 3'!M15+'YR 4'!M15+'YR 5'!M15</f>
        <v>0</v>
      </c>
      <c r="N15" s="4"/>
      <c r="O15" s="4"/>
      <c r="Q15" s="215"/>
      <c r="R15" s="230"/>
      <c r="S15" s="231"/>
      <c r="T15" s="232"/>
      <c r="U15" s="179"/>
    </row>
    <row r="16" spans="1:21" s="2" customFormat="1" ht="12" customHeight="1">
      <c r="A16" s="28">
        <v>3</v>
      </c>
      <c r="B16" s="196"/>
      <c r="C16" s="8"/>
      <c r="D16" s="162">
        <f>'YR 1'!D16</f>
        <v>0</v>
      </c>
      <c r="E16" s="27"/>
      <c r="F16" s="27"/>
      <c r="G16" s="27"/>
      <c r="H16" s="199">
        <f>'YR 1'!H16+'YR 2'!H16+'YR 3'!H16+'YR 4'!H16+'YR 5'!H16</f>
        <v>0</v>
      </c>
      <c r="I16" s="199">
        <f>'YR 1'!I16+'YR 2'!I16+'YR 3'!I16+'YR 4'!I16+'YR 5'!I16</f>
        <v>0</v>
      </c>
      <c r="J16" s="199">
        <f>'YR 1'!J16+'YR 2'!J16+'YR 3'!J16+'YR 4'!J16+'YR 5'!J16</f>
        <v>0</v>
      </c>
      <c r="K16" s="316">
        <f>'YR 1'!K16+'YR 2'!K16+'YR 3'!K16+'YR 4'!K16+'YR 5'!K16</f>
        <v>0</v>
      </c>
      <c r="L16" s="316">
        <f>'YR 1'!L16+'YR 2'!L16+'YR 3'!L16+'YR 4'!L16+'YR 5'!L16</f>
        <v>0</v>
      </c>
      <c r="M16" s="316">
        <f>'YR 1'!M16+'YR 2'!M16+'YR 3'!M16+'YR 4'!M16+'YR 5'!M16</f>
        <v>0</v>
      </c>
      <c r="N16" s="4"/>
      <c r="O16" s="4"/>
      <c r="Q16" s="215"/>
      <c r="R16" s="230"/>
      <c r="S16" s="231"/>
      <c r="T16" s="232"/>
      <c r="U16" s="179"/>
    </row>
    <row r="17" spans="1:21" s="2" customFormat="1" ht="12" customHeight="1">
      <c r="A17" s="28">
        <v>4</v>
      </c>
      <c r="B17" s="197"/>
      <c r="C17" s="8"/>
      <c r="D17" s="162">
        <f>'YR 1'!D17</f>
        <v>0</v>
      </c>
      <c r="E17" s="27"/>
      <c r="F17" s="27"/>
      <c r="G17" s="27"/>
      <c r="H17" s="199">
        <f>'YR 1'!H17+'YR 2'!H17+'YR 3'!H17+'YR 4'!H17+'YR 5'!H17</f>
        <v>0</v>
      </c>
      <c r="I17" s="199">
        <f>'YR 1'!I17+'YR 2'!I17+'YR 3'!I17+'YR 4'!I17+'YR 5'!I17</f>
        <v>0</v>
      </c>
      <c r="J17" s="199">
        <f>'YR 1'!J17+'YR 2'!J17+'YR 3'!J17+'YR 4'!J17+'YR 5'!J17</f>
        <v>0</v>
      </c>
      <c r="K17" s="316">
        <f>'YR 1'!K17+'YR 2'!K17+'YR 3'!K17+'YR 4'!K17+'YR 5'!K17</f>
        <v>0</v>
      </c>
      <c r="L17" s="316">
        <f>'YR 1'!L17+'YR 2'!L17+'YR 3'!L17+'YR 4'!L17+'YR 5'!L17</f>
        <v>0</v>
      </c>
      <c r="M17" s="316">
        <f>'YR 1'!M17+'YR 2'!M17+'YR 3'!M17+'YR 4'!M17+'YR 5'!M17</f>
        <v>0</v>
      </c>
      <c r="N17" s="4"/>
      <c r="O17" s="4"/>
      <c r="Q17" s="215"/>
      <c r="R17" s="230"/>
      <c r="S17" s="231"/>
      <c r="T17" s="232"/>
      <c r="U17" s="179"/>
    </row>
    <row r="18" spans="1:21" s="2" customFormat="1" ht="12" customHeight="1">
      <c r="A18" s="28">
        <v>5</v>
      </c>
      <c r="B18" s="197"/>
      <c r="C18" s="8"/>
      <c r="D18" s="162">
        <f>'YR 1'!D18</f>
        <v>0</v>
      </c>
      <c r="E18" s="27"/>
      <c r="F18" s="27"/>
      <c r="G18" s="27"/>
      <c r="H18" s="199">
        <f>'YR 1'!H18+'YR 2'!H18+'YR 3'!H18+'YR 4'!H18+'YR 5'!H18</f>
        <v>0</v>
      </c>
      <c r="I18" s="199">
        <f>'YR 1'!I18+'YR 2'!I18+'YR 3'!I18+'YR 4'!I18+'YR 5'!I18</f>
        <v>0</v>
      </c>
      <c r="J18" s="199">
        <f>'YR 1'!J18+'YR 2'!J18+'YR 3'!J18+'YR 4'!J18+'YR 5'!J18</f>
        <v>0</v>
      </c>
      <c r="K18" s="316">
        <f>'YR 1'!K18+'YR 2'!K18+'YR 3'!K18+'YR 4'!K18+'YR 5'!K18</f>
        <v>0</v>
      </c>
      <c r="L18" s="316">
        <f>'YR 1'!L18+'YR 2'!L18+'YR 3'!L18+'YR 4'!L18+'YR 5'!L18</f>
        <v>0</v>
      </c>
      <c r="M18" s="316">
        <f>'YR 1'!M18+'YR 2'!M18+'YR 3'!M18+'YR 4'!M18+'YR 5'!M18</f>
        <v>0</v>
      </c>
      <c r="N18" s="4"/>
      <c r="O18" s="4"/>
      <c r="Q18" s="215"/>
      <c r="R18" s="230"/>
      <c r="S18" s="231"/>
      <c r="T18" s="232"/>
      <c r="U18" s="179"/>
    </row>
    <row r="19" spans="1:21" s="2" customFormat="1" ht="12" customHeight="1">
      <c r="A19" s="28">
        <v>6</v>
      </c>
      <c r="B19" s="197"/>
      <c r="C19" s="8"/>
      <c r="D19" s="162">
        <f>'YR 1'!D19</f>
        <v>0</v>
      </c>
      <c r="E19" s="27"/>
      <c r="F19" s="27"/>
      <c r="G19" s="27"/>
      <c r="H19" s="199">
        <f>'YR 1'!H19+'YR 2'!H19+'YR 3'!H19+'YR 4'!H19+'YR 5'!H19</f>
        <v>0</v>
      </c>
      <c r="I19" s="199">
        <f>'YR 1'!I19+'YR 2'!I19+'YR 3'!I19+'YR 4'!I19+'YR 5'!I19</f>
        <v>0</v>
      </c>
      <c r="J19" s="199">
        <f>'YR 1'!J19+'YR 2'!J19+'YR 3'!J19+'YR 4'!J19+'YR 5'!J19</f>
        <v>0</v>
      </c>
      <c r="K19" s="316">
        <f>'YR 1'!K19+'YR 2'!K19+'YR 3'!K19+'YR 4'!K19+'YR 5'!K19</f>
        <v>0</v>
      </c>
      <c r="L19" s="316">
        <f>'YR 1'!L19+'YR 2'!L19+'YR 3'!L19+'YR 4'!L19+'YR 5'!L19</f>
        <v>0</v>
      </c>
      <c r="M19" s="316">
        <f>'YR 1'!M19+'YR 2'!M19+'YR 3'!M19+'YR 4'!M19+'YR 5'!M19</f>
        <v>0</v>
      </c>
      <c r="N19" s="4"/>
      <c r="O19" s="4"/>
      <c r="Q19" s="215"/>
      <c r="R19" s="230"/>
      <c r="S19" s="231"/>
      <c r="T19" s="232"/>
      <c r="U19" s="179"/>
    </row>
    <row r="20" spans="1:21" s="2" customFormat="1" ht="12" customHeight="1">
      <c r="A20" s="28">
        <v>7</v>
      </c>
      <c r="B20" s="197"/>
      <c r="C20" s="8"/>
      <c r="D20" s="162">
        <f>'YR 1'!D20</f>
        <v>0</v>
      </c>
      <c r="E20" s="27"/>
      <c r="F20" s="27"/>
      <c r="G20" s="27"/>
      <c r="H20" s="199">
        <f>'YR 1'!H20+'YR 2'!H20+'YR 3'!H20+'YR 4'!H20+'YR 5'!H20</f>
        <v>0</v>
      </c>
      <c r="I20" s="199">
        <f>'YR 1'!I20+'YR 2'!I20+'YR 3'!I20+'YR 4'!I20+'YR 5'!I20</f>
        <v>0</v>
      </c>
      <c r="J20" s="199">
        <f>'YR 1'!J20+'YR 2'!J20+'YR 3'!J20+'YR 4'!J20+'YR 5'!J20</f>
        <v>0</v>
      </c>
      <c r="K20" s="316">
        <f>'YR 1'!K20+'YR 2'!K20+'YR 3'!K20+'YR 4'!K20+'YR 5'!K20</f>
        <v>0</v>
      </c>
      <c r="L20" s="316">
        <f>'YR 1'!L20+'YR 2'!L20+'YR 3'!L20+'YR 4'!L20+'YR 5'!L20</f>
        <v>0</v>
      </c>
      <c r="M20" s="316">
        <f>'YR 1'!M20+'YR 2'!M20+'YR 3'!M20+'YR 4'!M20+'YR 5'!M20</f>
        <v>0</v>
      </c>
      <c r="N20" s="4"/>
      <c r="O20" s="4"/>
      <c r="Q20" s="215"/>
      <c r="R20" s="230"/>
      <c r="S20" s="231"/>
      <c r="T20" s="232"/>
      <c r="U20" s="179"/>
    </row>
    <row r="21" spans="1:21" s="2" customFormat="1" ht="12" customHeight="1">
      <c r="A21" s="28">
        <v>8</v>
      </c>
      <c r="B21" s="197"/>
      <c r="C21" s="8"/>
      <c r="D21" s="162">
        <f>'YR 1'!D21</f>
        <v>0</v>
      </c>
      <c r="E21" s="27"/>
      <c r="F21" s="27"/>
      <c r="G21" s="27"/>
      <c r="H21" s="199">
        <f>'YR 1'!H21+'YR 2'!H21+'YR 3'!H21+'YR 4'!H21+'YR 5'!H21</f>
        <v>0</v>
      </c>
      <c r="I21" s="199">
        <f>'YR 1'!I21+'YR 2'!I21+'YR 3'!I21+'YR 4'!I21+'YR 5'!I21</f>
        <v>0</v>
      </c>
      <c r="J21" s="199">
        <f>'YR 1'!J21+'YR 2'!J21+'YR 3'!J21+'YR 4'!J21+'YR 5'!J21</f>
        <v>0</v>
      </c>
      <c r="K21" s="316">
        <f>'YR 1'!K21+'YR 2'!K21+'YR 3'!K21+'YR 4'!K21+'YR 5'!K21</f>
        <v>0</v>
      </c>
      <c r="L21" s="316">
        <f>'YR 1'!L21+'YR 2'!L21+'YR 3'!L21+'YR 4'!L21+'YR 5'!L21</f>
        <v>0</v>
      </c>
      <c r="M21" s="316">
        <f>'YR 1'!M21+'YR 2'!M21+'YR 3'!M21+'YR 4'!M21+'YR 5'!M21</f>
        <v>0</v>
      </c>
      <c r="N21" s="4"/>
      <c r="O21" s="4"/>
      <c r="Q21" s="215"/>
      <c r="R21" s="230"/>
      <c r="S21" s="231"/>
      <c r="T21" s="232"/>
      <c r="U21" s="179"/>
    </row>
    <row r="22" spans="1:21" s="2" customFormat="1" ht="12" customHeight="1">
      <c r="A22" s="28">
        <v>9</v>
      </c>
      <c r="B22" s="197"/>
      <c r="C22" s="8"/>
      <c r="D22" s="162">
        <f>'YR 1'!D22</f>
        <v>0</v>
      </c>
      <c r="E22" s="27"/>
      <c r="F22" s="27"/>
      <c r="G22" s="27"/>
      <c r="H22" s="199">
        <f>'YR 1'!H22+'YR 2'!H22+'YR 3'!H22+'YR 4'!H22+'YR 5'!H22</f>
        <v>0</v>
      </c>
      <c r="I22" s="199">
        <f>'YR 1'!I22+'YR 2'!I22+'YR 3'!I22+'YR 4'!I22+'YR 5'!I22</f>
        <v>0</v>
      </c>
      <c r="J22" s="199">
        <f>'YR 1'!J22+'YR 2'!J22+'YR 3'!J22+'YR 4'!J22+'YR 5'!J22</f>
        <v>0</v>
      </c>
      <c r="K22" s="316">
        <f>'YR 1'!K22+'YR 2'!K22+'YR 3'!K22+'YR 4'!K22+'YR 5'!K22</f>
        <v>0</v>
      </c>
      <c r="L22" s="316">
        <f>'YR 1'!L22+'YR 2'!L22+'YR 3'!L22+'YR 4'!L22+'YR 5'!L22</f>
        <v>0</v>
      </c>
      <c r="M22" s="316">
        <f>'YR 1'!M22+'YR 2'!M22+'YR 3'!M22+'YR 4'!M22+'YR 5'!M22</f>
        <v>0</v>
      </c>
      <c r="N22" s="4"/>
      <c r="O22" s="4"/>
      <c r="Q22" s="215"/>
      <c r="R22" s="230"/>
      <c r="S22" s="231"/>
      <c r="T22" s="232"/>
      <c r="U22" s="179"/>
    </row>
    <row r="23" spans="1:21" s="2" customFormat="1" ht="12" customHeight="1">
      <c r="A23" s="28">
        <v>10</v>
      </c>
      <c r="B23" s="197"/>
      <c r="C23" s="8"/>
      <c r="D23" s="162">
        <f>'YR 1'!D23</f>
        <v>0</v>
      </c>
      <c r="E23" s="27"/>
      <c r="F23" s="27"/>
      <c r="G23" s="27"/>
      <c r="H23" s="199">
        <f>'YR 1'!H23+'YR 2'!H23+'YR 3'!H23+'YR 4'!H23+'YR 5'!H23</f>
        <v>0</v>
      </c>
      <c r="I23" s="199">
        <f>'YR 1'!I23+'YR 2'!I23+'YR 3'!I23+'YR 4'!I23+'YR 5'!I23</f>
        <v>0</v>
      </c>
      <c r="J23" s="199">
        <f>'YR 1'!J23+'YR 2'!J23+'YR 3'!J23+'YR 4'!J23+'YR 5'!J23</f>
        <v>0</v>
      </c>
      <c r="K23" s="316">
        <f>'YR 1'!K23+'YR 2'!K23+'YR 3'!K23+'YR 4'!K23+'YR 5'!K23</f>
        <v>0</v>
      </c>
      <c r="L23" s="316">
        <f>'YR 1'!L23+'YR 2'!L23+'YR 3'!L23+'YR 4'!L23+'YR 5'!L23</f>
        <v>0</v>
      </c>
      <c r="M23" s="316">
        <f>'YR 1'!M23+'YR 2'!M23+'YR 3'!M23+'YR 4'!M23+'YR 5'!M23</f>
        <v>0</v>
      </c>
      <c r="N23" s="4"/>
      <c r="O23" s="4"/>
      <c r="Q23" s="215"/>
      <c r="R23" s="230"/>
      <c r="S23" s="231"/>
      <c r="T23" s="232"/>
      <c r="U23" s="179"/>
    </row>
    <row r="24" spans="1:21" s="2" customFormat="1" ht="12" customHeight="1">
      <c r="A24" s="28">
        <v>11</v>
      </c>
      <c r="B24" s="197"/>
      <c r="C24" s="8"/>
      <c r="D24" s="162">
        <f>'YR 1'!D24</f>
        <v>0</v>
      </c>
      <c r="E24" s="27"/>
      <c r="F24" s="27"/>
      <c r="G24" s="27"/>
      <c r="H24" s="199">
        <f>'YR 1'!H24+'YR 2'!H24+'YR 3'!H24+'YR 4'!H24+'YR 5'!H24</f>
        <v>0</v>
      </c>
      <c r="I24" s="199">
        <f>'YR 1'!I24+'YR 2'!I24+'YR 3'!I24+'YR 4'!I24+'YR 5'!I24</f>
        <v>0</v>
      </c>
      <c r="J24" s="199">
        <f>'YR 1'!J24+'YR 2'!J24+'YR 3'!J24+'YR 4'!J24+'YR 5'!J24</f>
        <v>0</v>
      </c>
      <c r="K24" s="316">
        <f>'YR 1'!K24+'YR 2'!K24+'YR 3'!K24+'YR 4'!K24+'YR 5'!K24</f>
        <v>0</v>
      </c>
      <c r="L24" s="316">
        <f>'YR 1'!L24+'YR 2'!L24+'YR 3'!L24+'YR 4'!L24+'YR 5'!L24</f>
        <v>0</v>
      </c>
      <c r="M24" s="316">
        <f>'YR 1'!M24+'YR 2'!M24+'YR 3'!M24+'YR 4'!M24+'YR 5'!M24</f>
        <v>0</v>
      </c>
      <c r="N24" s="4"/>
      <c r="O24" s="4"/>
      <c r="Q24" s="215"/>
      <c r="R24" s="230"/>
      <c r="S24" s="231"/>
      <c r="T24" s="232"/>
      <c r="U24" s="179"/>
    </row>
    <row r="25" spans="1:21" s="2" customFormat="1" ht="12" customHeight="1">
      <c r="A25" s="146"/>
      <c r="B25" s="19"/>
      <c r="C25" s="147"/>
      <c r="D25" s="20" t="s">
        <v>54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316">
        <f>SUM(K14:K24)</f>
        <v>0</v>
      </c>
      <c r="L25" s="316"/>
      <c r="M25" s="316"/>
      <c r="O25" s="85"/>
      <c r="Q25" s="91"/>
      <c r="R25" s="172"/>
      <c r="S25" s="148"/>
    </row>
    <row r="26" spans="1:21" s="2" customFormat="1" ht="12" customHeight="1">
      <c r="A26" s="145" t="s">
        <v>55</v>
      </c>
      <c r="B26" s="4"/>
      <c r="C26" s="4"/>
      <c r="D26" s="13"/>
      <c r="E26" s="27"/>
      <c r="F26" s="27"/>
      <c r="G26" s="27"/>
      <c r="H26" s="233"/>
      <c r="I26" s="199"/>
      <c r="J26" s="199"/>
      <c r="K26" s="316"/>
      <c r="L26" s="316"/>
      <c r="M26" s="316"/>
      <c r="O26" s="75"/>
      <c r="Q26" s="91"/>
      <c r="R26" s="230"/>
      <c r="S26" s="231"/>
      <c r="T26" s="234"/>
    </row>
    <row r="27" spans="1:21" s="2" customFormat="1" ht="12" customHeight="1">
      <c r="A27" s="5" t="s">
        <v>57</v>
      </c>
      <c r="B27" s="235">
        <f>'YR 1'!B27+'YR 2'!B27+'YR 3'!B27+'YR 4'!B27+'YR 5'!B27</f>
        <v>0</v>
      </c>
      <c r="C27" s="8" t="s">
        <v>58</v>
      </c>
      <c r="D27" s="27"/>
      <c r="E27" s="27"/>
      <c r="F27" s="74"/>
      <c r="G27" s="27"/>
      <c r="H27" s="199">
        <f>'YR 1'!H27+'YR 2'!H27+'YR 3'!H27+'YR 4'!H27+'YR 5'!H27</f>
        <v>0</v>
      </c>
      <c r="I27" s="199"/>
      <c r="J27" s="199"/>
      <c r="K27" s="316">
        <f>'YR 1'!K27+'YR 2'!K27+'YR 3'!K27+'YR 4'!K27+'YR 5'!K27</f>
        <v>0</v>
      </c>
      <c r="L27" s="316">
        <f>'YR 1'!L27+'YR 2'!L27+'YR 3'!L27+'YR 4'!L27+'YR 5'!L27</f>
        <v>0</v>
      </c>
      <c r="M27" s="316">
        <f>'YR 1'!M27+'YR 2'!M27+'YR 3'!M27+'YR 4'!M27+'YR 5'!M27</f>
        <v>0</v>
      </c>
      <c r="O27" s="85"/>
      <c r="Q27" s="91"/>
      <c r="R27" s="230"/>
      <c r="S27" s="231"/>
      <c r="T27" s="234"/>
    </row>
    <row r="28" spans="1:21" s="2" customFormat="1" ht="12" customHeight="1">
      <c r="A28" s="5" t="s">
        <v>60</v>
      </c>
      <c r="B28" s="235">
        <f>'YR 1'!B28+'YR 2'!B28+'YR 3'!B28+'YR 4'!B28+'YR 5'!B28</f>
        <v>0</v>
      </c>
      <c r="C28" s="8" t="s">
        <v>61</v>
      </c>
      <c r="D28" s="27"/>
      <c r="E28" s="27"/>
      <c r="F28" s="42"/>
      <c r="G28" s="51"/>
      <c r="H28" s="199">
        <f>'YR 1'!H28+'YR 2'!H28+'YR 3'!H28+'YR 4'!H28+'YR 5'!H28</f>
        <v>0</v>
      </c>
      <c r="I28" s="199"/>
      <c r="J28" s="199"/>
      <c r="K28" s="316">
        <f>'YR 1'!K28+'YR 2'!K28+'YR 3'!K28+'YR 4'!K28+'YR 5'!K28</f>
        <v>0</v>
      </c>
      <c r="L28" s="316">
        <f>'YR 1'!L28+'YR 2'!L28+'YR 3'!L28+'YR 4'!L28+'YR 5'!L28</f>
        <v>0</v>
      </c>
      <c r="M28" s="316">
        <f>'YR 1'!M28+'YR 2'!M28+'YR 3'!M28+'YR 4'!M28+'YR 5'!M28</f>
        <v>0</v>
      </c>
      <c r="O28" s="85"/>
      <c r="Q28" s="91"/>
      <c r="R28" s="230"/>
      <c r="S28" s="231"/>
      <c r="T28" s="234"/>
    </row>
    <row r="29" spans="1:21" s="2" customFormat="1" ht="12" customHeight="1">
      <c r="A29" s="5" t="s">
        <v>63</v>
      </c>
      <c r="B29" s="235">
        <f>'YR 1'!B29+'YR 2'!B29+'YR 3'!B29+'YR 4'!B29+'YR 5'!B29</f>
        <v>0</v>
      </c>
      <c r="C29" s="8" t="s">
        <v>64</v>
      </c>
      <c r="D29" s="27"/>
      <c r="E29" s="284"/>
      <c r="F29" s="284"/>
      <c r="G29" s="284"/>
      <c r="H29" s="69"/>
      <c r="I29" s="70">
        <v>0</v>
      </c>
      <c r="J29" s="70">
        <v>0</v>
      </c>
      <c r="K29" s="316">
        <f>'YR 1'!K29+'YR 2'!K29+'YR 3'!K29+'YR 4'!K29+'YR 5'!K29</f>
        <v>0</v>
      </c>
      <c r="L29" s="316">
        <f>'YR 1'!L29+'YR 2'!L29+'YR 3'!L29+'YR 4'!L29+'YR 5'!L29</f>
        <v>0</v>
      </c>
      <c r="M29" s="316">
        <f>'YR 1'!M29+'YR 2'!M29+'YR 3'!M29+'YR 4'!M29+'YR 5'!M29</f>
        <v>0</v>
      </c>
      <c r="S29" s="92"/>
    </row>
    <row r="30" spans="1:21" s="2" customFormat="1" ht="12" customHeight="1">
      <c r="A30" s="5" t="s">
        <v>66</v>
      </c>
      <c r="B30" s="235">
        <f>'YR 1'!B30+'YR 2'!B30+'YR 3'!B30+'YR 4'!B30+'YR 5'!B30</f>
        <v>0</v>
      </c>
      <c r="C30" s="8" t="s">
        <v>67</v>
      </c>
      <c r="D30" s="27"/>
      <c r="E30" s="27"/>
      <c r="F30" s="13"/>
      <c r="G30" s="27"/>
      <c r="H30" s="199">
        <f>'YR 1'!H30+'YR 2'!H30+'YR 3'!H30+'YR 4'!H30+'YR 5'!H30</f>
        <v>0</v>
      </c>
      <c r="I30" s="120" t="s">
        <v>68</v>
      </c>
      <c r="J30" s="70"/>
      <c r="K30" s="316">
        <f>'YR 1'!K30+'YR 2'!K30+'YR 3'!K30+'YR 4'!K30+'YR 5'!K30</f>
        <v>0</v>
      </c>
      <c r="L30" s="316">
        <f>'YR 1'!L30+'YR 2'!L30+'YR 3'!L30+'YR 4'!L30+'YR 5'!L30</f>
        <v>0</v>
      </c>
      <c r="M30" s="316">
        <f>'YR 1'!M30+'YR 2'!M30+'YR 3'!M30+'YR 4'!M30+'YR 5'!M30</f>
        <v>0</v>
      </c>
      <c r="S30" s="92"/>
    </row>
    <row r="31" spans="1:21" s="2" customFormat="1" ht="12" customHeight="1" thickBot="1">
      <c r="A31" s="5" t="s">
        <v>70</v>
      </c>
      <c r="B31" s="235">
        <f>'YR 1'!B31+'YR 2'!B31+'YR 3'!B31+'YR 4'!B31+'YR 5'!B31</f>
        <v>0</v>
      </c>
      <c r="C31" s="8" t="s">
        <v>71</v>
      </c>
      <c r="D31" s="27"/>
      <c r="E31" s="27"/>
      <c r="F31" s="27"/>
      <c r="G31" s="27"/>
      <c r="H31" s="199">
        <f>'YR 1'!H31+'YR 2'!H31+'YR 3'!H31+'YR 4'!H31+'YR 5'!H31</f>
        <v>0</v>
      </c>
      <c r="I31" s="70" t="s">
        <v>72</v>
      </c>
      <c r="J31" s="70"/>
      <c r="K31" s="316">
        <f>'YR 1'!K31+'YR 2'!K31+'YR 3'!K31+'YR 4'!K31+'YR 5'!K31</f>
        <v>0</v>
      </c>
      <c r="L31" s="316">
        <f>'YR 1'!L31+'YR 2'!L31+'YR 3'!L31+'YR 4'!L31+'YR 5'!L31</f>
        <v>0</v>
      </c>
      <c r="M31" s="316">
        <f>'YR 1'!M31+'YR 2'!M31+'YR 3'!M31+'YR 4'!M31+'YR 5'!M31</f>
        <v>0</v>
      </c>
      <c r="O31" s="75"/>
      <c r="Q31" s="91"/>
      <c r="R31" s="230"/>
      <c r="S31" s="231"/>
      <c r="T31" s="236"/>
    </row>
    <row r="32" spans="1:21" s="2" customFormat="1" ht="12" customHeight="1" thickBot="1">
      <c r="A32" s="5" t="s">
        <v>75</v>
      </c>
      <c r="B32" s="237"/>
      <c r="C32" s="8" t="s">
        <v>76</v>
      </c>
      <c r="D32" s="27"/>
      <c r="E32" s="27"/>
      <c r="F32" s="27"/>
      <c r="G32" s="27"/>
      <c r="H32" s="114"/>
      <c r="I32" s="25"/>
      <c r="J32" s="8"/>
      <c r="K32" s="316"/>
      <c r="L32" s="316"/>
      <c r="M32" s="316"/>
      <c r="O32" s="75"/>
      <c r="Q32" s="91"/>
      <c r="R32" s="230"/>
      <c r="S32" s="231"/>
      <c r="T32" s="238"/>
    </row>
    <row r="33" spans="1:20" s="2" customFormat="1" ht="12" customHeight="1">
      <c r="A33" s="5"/>
      <c r="B33" s="8" t="s">
        <v>78</v>
      </c>
      <c r="C33" s="8"/>
      <c r="D33" s="27"/>
      <c r="E33" s="27"/>
      <c r="F33" s="27"/>
      <c r="G33" s="27"/>
      <c r="H33" s="10"/>
      <c r="I33" s="25"/>
      <c r="J33" s="8"/>
      <c r="K33" s="316">
        <f>SUM(K25:K32)</f>
        <v>0</v>
      </c>
      <c r="L33" s="316"/>
      <c r="M33" s="316"/>
      <c r="O33" s="75"/>
      <c r="P33" s="200"/>
      <c r="Q33" s="91"/>
      <c r="R33" s="230"/>
      <c r="S33" s="231"/>
      <c r="T33" s="238"/>
    </row>
    <row r="34" spans="1:20" s="2" customFormat="1" ht="12" customHeight="1">
      <c r="A34" s="5" t="s">
        <v>80</v>
      </c>
      <c r="B34" s="8" t="s">
        <v>81</v>
      </c>
      <c r="C34" s="8"/>
      <c r="D34" s="26"/>
      <c r="E34" s="26"/>
      <c r="F34" s="43"/>
      <c r="G34" s="43"/>
      <c r="H34" s="8"/>
      <c r="I34" s="25"/>
      <c r="J34" s="8"/>
      <c r="K34" s="316">
        <f>'YR 1'!K34+'YR 2'!K34+'YR 3'!K34+'YR 4'!K34+'YR 5'!K34</f>
        <v>0</v>
      </c>
      <c r="L34" s="316">
        <f>'YR 1'!L34+'YR 2'!L34+'YR 3'!L34+'YR 4'!L34+'YR 5'!L34</f>
        <v>0</v>
      </c>
      <c r="M34" s="316">
        <f>'YR 1'!M34+'YR 2'!M34+'YR 3'!M34+'YR 4'!M34+'YR 5'!M34</f>
        <v>0</v>
      </c>
      <c r="O34" s="75"/>
      <c r="P34" s="200"/>
      <c r="Q34" s="91"/>
      <c r="R34" s="230"/>
      <c r="S34" s="231"/>
      <c r="T34" s="238"/>
    </row>
    <row r="35" spans="1:20" s="2" customFormat="1" ht="12" customHeight="1">
      <c r="A35" s="24"/>
      <c r="B35" s="95" t="s">
        <v>83</v>
      </c>
      <c r="C35" s="12"/>
      <c r="D35" s="19"/>
      <c r="E35" s="19"/>
      <c r="F35" s="19"/>
      <c r="G35" s="19"/>
      <c r="H35" s="12"/>
      <c r="I35" s="12"/>
      <c r="J35" s="12"/>
      <c r="K35" s="316">
        <f>SUM(K33:K34)</f>
        <v>0</v>
      </c>
      <c r="L35" s="316"/>
      <c r="M35" s="316"/>
      <c r="O35" s="75"/>
      <c r="P35" s="200"/>
      <c r="Q35" s="91"/>
      <c r="R35" s="230"/>
      <c r="S35" s="231"/>
      <c r="T35" s="238"/>
    </row>
    <row r="36" spans="1:20" s="2" customFormat="1" ht="12" customHeight="1">
      <c r="A36" s="22" t="s">
        <v>84</v>
      </c>
      <c r="B36" s="4" t="s">
        <v>85</v>
      </c>
      <c r="C36" s="4"/>
      <c r="D36" s="21"/>
      <c r="E36" s="21"/>
      <c r="F36" s="21"/>
      <c r="G36" s="21"/>
      <c r="H36" s="4"/>
      <c r="I36" s="23"/>
      <c r="J36" s="4"/>
      <c r="K36" s="316"/>
      <c r="L36" s="316"/>
      <c r="M36" s="316"/>
      <c r="O36" s="75"/>
      <c r="P36" s="200"/>
      <c r="Q36" s="91"/>
      <c r="R36" s="230"/>
      <c r="S36" s="231"/>
      <c r="T36" s="238"/>
    </row>
    <row r="37" spans="1:20" s="2" customFormat="1" ht="12" customHeight="1">
      <c r="A37" s="201"/>
      <c r="B37" s="77"/>
      <c r="C37" s="77"/>
      <c r="D37" s="202" t="s">
        <v>87</v>
      </c>
      <c r="E37" s="202"/>
      <c r="F37" s="202"/>
      <c r="G37" s="202" t="s">
        <v>88</v>
      </c>
      <c r="H37" s="77"/>
      <c r="I37" s="195"/>
      <c r="J37" s="4"/>
      <c r="K37" s="316"/>
      <c r="L37" s="316"/>
      <c r="M37" s="316"/>
      <c r="O37" s="315"/>
      <c r="P37" s="315"/>
      <c r="Q37" s="57"/>
      <c r="T37" s="236"/>
    </row>
    <row r="38" spans="1:20" s="2" customFormat="1" ht="12" customHeight="1">
      <c r="A38" s="201"/>
      <c r="B38" s="77"/>
      <c r="C38" s="77"/>
      <c r="D38" s="239"/>
      <c r="E38" s="203" t="s">
        <v>5</v>
      </c>
      <c r="F38" s="4"/>
      <c r="G38" s="240"/>
      <c r="H38" s="204" t="s">
        <v>5</v>
      </c>
      <c r="I38" s="195"/>
      <c r="J38" s="4"/>
      <c r="K38" s="316"/>
      <c r="L38" s="316"/>
      <c r="M38" s="316"/>
      <c r="O38" s="75"/>
      <c r="P38" s="57"/>
      <c r="Q38" s="57"/>
    </row>
    <row r="39" spans="1:20" s="2" customFormat="1" ht="12" customHeight="1">
      <c r="A39" s="201"/>
      <c r="B39" s="77"/>
      <c r="C39" s="77"/>
      <c r="D39" s="241"/>
      <c r="E39" s="13"/>
      <c r="F39" s="13"/>
      <c r="G39" s="242"/>
      <c r="H39" s="202"/>
      <c r="I39" s="202"/>
      <c r="J39" s="21"/>
      <c r="K39" s="316"/>
      <c r="L39" s="316"/>
      <c r="M39" s="316"/>
      <c r="O39" s="77"/>
      <c r="P39" s="57"/>
      <c r="Q39" s="57"/>
    </row>
    <row r="40" spans="1:20" s="2" customFormat="1" ht="12" customHeight="1">
      <c r="A40" s="201"/>
      <c r="B40" s="77"/>
      <c r="C40" s="77"/>
      <c r="D40" s="241"/>
      <c r="E40" s="13"/>
      <c r="F40" s="13"/>
      <c r="G40" s="242"/>
      <c r="H40" s="202"/>
      <c r="I40" s="202"/>
      <c r="J40" s="21"/>
      <c r="K40" s="316"/>
      <c r="L40" s="316"/>
      <c r="M40" s="316"/>
      <c r="O40" s="75"/>
      <c r="P40" s="57"/>
      <c r="Q40" s="57"/>
    </row>
    <row r="41" spans="1:20" s="2" customFormat="1" ht="12" customHeight="1">
      <c r="A41" s="201"/>
      <c r="B41" s="77"/>
      <c r="C41" s="77"/>
      <c r="D41" s="239"/>
      <c r="E41" s="21"/>
      <c r="F41" s="21"/>
      <c r="G41" s="243"/>
      <c r="H41" s="202"/>
      <c r="I41" s="202"/>
      <c r="J41" s="21"/>
      <c r="K41" s="316"/>
      <c r="L41" s="316"/>
      <c r="M41" s="316"/>
      <c r="O41" s="94"/>
      <c r="P41" s="81"/>
      <c r="Q41" s="81"/>
    </row>
    <row r="42" spans="1:20" s="2" customFormat="1" ht="12" customHeight="1">
      <c r="A42" s="16"/>
      <c r="B42" s="96" t="s">
        <v>90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316">
        <f>'YR 1'!K42+'YR 2'!K42+'YR 3'!K42+'YR 4'!K42+'YR 5'!K42</f>
        <v>0</v>
      </c>
      <c r="L42" s="316">
        <f>'YR 1'!L42+'YR 2'!L42+'YR 3'!L42+'YR 4'!L42+'YR 5'!L42</f>
        <v>0</v>
      </c>
      <c r="M42" s="316">
        <f>'YR 1'!M42+'YR 2'!M42+'YR 3'!M42+'YR 4'!M42+'YR 5'!M42</f>
        <v>0</v>
      </c>
      <c r="O42" s="38"/>
    </row>
    <row r="43" spans="1:20" s="2" customFormat="1" ht="12" customHeight="1">
      <c r="A43" s="24" t="s">
        <v>91</v>
      </c>
      <c r="B43" s="12" t="s">
        <v>92</v>
      </c>
      <c r="C43" s="12"/>
      <c r="D43" s="20"/>
      <c r="E43" s="20"/>
      <c r="F43" s="20" t="s">
        <v>93</v>
      </c>
      <c r="G43" s="19"/>
      <c r="H43" s="19"/>
      <c r="I43" s="73"/>
      <c r="J43" s="12"/>
      <c r="K43" s="316">
        <f>'YR 1'!K43+'YR 2'!K43+'YR 3'!K43+'YR 4'!K43+'YR 5'!K43</f>
        <v>0</v>
      </c>
      <c r="L43" s="316">
        <f>'YR 1'!L43+'YR 2'!L43+'YR 3'!L43+'YR 4'!L43+'YR 5'!L43</f>
        <v>0</v>
      </c>
      <c r="M43" s="316">
        <f>'YR 1'!M43+'YR 2'!M43+'YR 3'!M43+'YR 4'!M43+'YR 5'!M43</f>
        <v>0</v>
      </c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94</v>
      </c>
      <c r="G44" s="30"/>
      <c r="H44" s="14"/>
      <c r="I44" s="14"/>
      <c r="J44" s="14"/>
      <c r="K44" s="317">
        <f>'YR 1'!K44+'YR 2'!K44+'YR 3'!K44+'YR 4'!K44+'YR 5'!K44</f>
        <v>0</v>
      </c>
      <c r="L44" s="317">
        <f>'YR 1'!L44+'YR 2'!L44+'YR 3'!L44+'YR 4'!L44+'YR 5'!L44</f>
        <v>0</v>
      </c>
      <c r="M44" s="317">
        <f>'YR 1'!M44+'YR 2'!M44+'YR 3'!M44+'YR 4'!M44+'YR 5'!M44</f>
        <v>0</v>
      </c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309">
        <f>SUM(K43:K44)</f>
        <v>0</v>
      </c>
      <c r="L45" s="310"/>
      <c r="M45" s="311"/>
      <c r="O45" s="38"/>
    </row>
    <row r="46" spans="1:20" s="2" customFormat="1" ht="12" customHeight="1">
      <c r="A46" s="16"/>
      <c r="B46" s="96" t="s">
        <v>95</v>
      </c>
      <c r="C46" s="15"/>
      <c r="D46" s="30"/>
      <c r="E46" s="30"/>
      <c r="F46" s="15"/>
      <c r="G46" s="30"/>
      <c r="H46" s="73"/>
      <c r="I46" s="14"/>
      <c r="J46" s="14"/>
      <c r="K46" s="312"/>
      <c r="L46" s="313"/>
      <c r="M46" s="314"/>
      <c r="O46" s="38"/>
    </row>
    <row r="47" spans="1:20" s="2" customFormat="1" ht="12" customHeight="1">
      <c r="A47" s="22" t="s">
        <v>96</v>
      </c>
      <c r="B47" s="4" t="s">
        <v>97</v>
      </c>
      <c r="C47" s="4"/>
      <c r="D47" s="21"/>
      <c r="E47" s="21"/>
      <c r="F47" s="21"/>
      <c r="G47" s="21"/>
      <c r="H47" s="21"/>
      <c r="I47" s="21"/>
      <c r="J47" s="21"/>
      <c r="K47" s="316"/>
      <c r="L47" s="316"/>
      <c r="M47" s="316"/>
      <c r="O47" s="38"/>
    </row>
    <row r="48" spans="1:20" s="2" customFormat="1" ht="12" customHeight="1">
      <c r="A48" s="22"/>
      <c r="B48" s="18">
        <v>1</v>
      </c>
      <c r="C48" s="4" t="s">
        <v>98</v>
      </c>
      <c r="D48" s="21"/>
      <c r="E48" s="21"/>
      <c r="F48" s="44"/>
      <c r="G48" s="21"/>
      <c r="H48" s="4"/>
      <c r="I48" s="23"/>
      <c r="J48" s="4"/>
      <c r="K48" s="317">
        <f>'YR 1'!K48+'YR 2'!K48+'YR 3'!K48+'YR 4'!K48+'YR 5'!K48</f>
        <v>0</v>
      </c>
      <c r="L48" s="317">
        <f>'YR 1'!L48+'YR 2'!L48+'YR 3'!L48+'YR 4'!L48+'YR 5'!L48</f>
        <v>0</v>
      </c>
      <c r="M48" s="317">
        <f>'YR 1'!M48+'YR 2'!M48+'YR 3'!M48+'YR 4'!M48+'YR 5'!M48</f>
        <v>0</v>
      </c>
      <c r="O48" s="38"/>
    </row>
    <row r="49" spans="1:17" s="2" customFormat="1" ht="12" customHeight="1">
      <c r="A49" s="22"/>
      <c r="B49" s="18">
        <v>2</v>
      </c>
      <c r="C49" s="4" t="s">
        <v>99</v>
      </c>
      <c r="D49" s="21"/>
      <c r="E49" s="21"/>
      <c r="F49" s="44"/>
      <c r="G49" s="21"/>
      <c r="H49" s="4"/>
      <c r="I49" s="23"/>
      <c r="J49" s="4"/>
      <c r="K49" s="317">
        <f>'YR 1'!K49+'YR 2'!K49+'YR 3'!K49+'YR 4'!K49+'YR 5'!K49</f>
        <v>0</v>
      </c>
      <c r="L49" s="317">
        <f>'YR 1'!L49+'YR 2'!L49+'YR 3'!L49+'YR 4'!L49+'YR 5'!L49</f>
        <v>0</v>
      </c>
      <c r="M49" s="317">
        <f>'YR 1'!M49+'YR 2'!M49+'YR 3'!M49+'YR 4'!M49+'YR 5'!M49</f>
        <v>0</v>
      </c>
      <c r="O49" s="38"/>
    </row>
    <row r="50" spans="1:17" s="2" customFormat="1" ht="12" customHeight="1">
      <c r="A50" s="22"/>
      <c r="B50" s="18">
        <v>3</v>
      </c>
      <c r="C50" s="4" t="s">
        <v>100</v>
      </c>
      <c r="D50" s="13"/>
      <c r="E50" s="13"/>
      <c r="F50" s="44"/>
      <c r="G50" s="13"/>
      <c r="H50" s="4"/>
      <c r="I50" s="23"/>
      <c r="J50" s="4"/>
      <c r="K50" s="317">
        <f>'YR 1'!K50+'YR 2'!K50+'YR 3'!K50+'YR 4'!K50+'YR 5'!K50</f>
        <v>0</v>
      </c>
      <c r="L50" s="317">
        <f>'YR 1'!L50+'YR 2'!L50+'YR 3'!L50+'YR 4'!L50+'YR 5'!L50</f>
        <v>0</v>
      </c>
      <c r="M50" s="317">
        <f>'YR 1'!M50+'YR 2'!M50+'YR 3'!M50+'YR 4'!M50+'YR 5'!M50</f>
        <v>0</v>
      </c>
      <c r="O50" s="38"/>
    </row>
    <row r="51" spans="1:17" s="2" customFormat="1" ht="12" customHeight="1">
      <c r="A51" s="22"/>
      <c r="B51" s="18">
        <v>4</v>
      </c>
      <c r="C51" s="4" t="s">
        <v>101</v>
      </c>
      <c r="D51" s="13"/>
      <c r="E51" s="13"/>
      <c r="F51" s="44"/>
      <c r="G51" s="13"/>
      <c r="H51" s="4"/>
      <c r="I51" s="23"/>
      <c r="J51" s="4"/>
      <c r="K51" s="317">
        <f>'YR 1'!K51+'YR 2'!K51+'YR 3'!K51+'YR 4'!K51+'YR 5'!K51</f>
        <v>0</v>
      </c>
      <c r="L51" s="317">
        <f>'YR 1'!L51+'YR 2'!L51+'YR 3'!L51+'YR 4'!L51+'YR 5'!L51</f>
        <v>0</v>
      </c>
      <c r="M51" s="317">
        <f>'YR 1'!M51+'YR 2'!M51+'YR 3'!M51+'YR 4'!M51+'YR 5'!M51</f>
        <v>0</v>
      </c>
      <c r="O51" s="38"/>
      <c r="P51" s="2" t="s">
        <v>102</v>
      </c>
    </row>
    <row r="52" spans="1:17" s="2" customFormat="1" ht="12" customHeight="1">
      <c r="A52" s="24"/>
      <c r="B52" s="95" t="s">
        <v>103</v>
      </c>
      <c r="C52" s="12"/>
      <c r="D52" s="20"/>
      <c r="E52" s="244">
        <v>0</v>
      </c>
      <c r="F52" s="20" t="s">
        <v>104</v>
      </c>
      <c r="G52" s="20" t="s">
        <v>105</v>
      </c>
      <c r="H52" s="12"/>
      <c r="I52" s="34"/>
      <c r="J52" s="12"/>
      <c r="K52" s="316">
        <f>SUM(K48:K51)</f>
        <v>0</v>
      </c>
      <c r="L52" s="316"/>
      <c r="M52" s="316"/>
      <c r="O52" s="38"/>
    </row>
    <row r="53" spans="1:17" s="2" customFormat="1" ht="12" customHeight="1">
      <c r="A53" s="24" t="s">
        <v>106</v>
      </c>
      <c r="B53" s="12" t="s">
        <v>107</v>
      </c>
      <c r="C53" s="12"/>
      <c r="D53" s="20"/>
      <c r="E53" s="20"/>
      <c r="F53" s="20"/>
      <c r="G53" s="20"/>
      <c r="H53" s="12"/>
      <c r="I53" s="34"/>
      <c r="J53" s="12"/>
      <c r="K53" s="316"/>
      <c r="L53" s="316"/>
      <c r="M53" s="316"/>
      <c r="O53" s="77" t="s">
        <v>108</v>
      </c>
      <c r="P53" s="77" t="s">
        <v>109</v>
      </c>
    </row>
    <row r="54" spans="1:17" s="2" customFormat="1" ht="12" customHeight="1">
      <c r="A54" s="24"/>
      <c r="B54" s="33">
        <v>1</v>
      </c>
      <c r="C54" s="12" t="s">
        <v>142</v>
      </c>
      <c r="D54" s="20"/>
      <c r="E54" s="20"/>
      <c r="F54" s="20"/>
      <c r="G54" s="20"/>
      <c r="H54" s="12"/>
      <c r="I54" s="34"/>
      <c r="J54" s="12"/>
      <c r="K54" s="317">
        <f>'YR 1'!K54+'YR 2'!K54+'YR 3'!K54+'YR 4'!K54+'YR 5'!K54</f>
        <v>0</v>
      </c>
      <c r="L54" s="317">
        <f>'YR 1'!L54+'YR 2'!L54+'YR 3'!L54+'YR 4'!L54+'YR 5'!L54</f>
        <v>0</v>
      </c>
      <c r="M54" s="317">
        <f>'YR 1'!M54+'YR 2'!M54+'YR 3'!M54+'YR 4'!M54+'YR 5'!M54</f>
        <v>0</v>
      </c>
      <c r="O54" s="245">
        <f>'YR 4'!O54</f>
        <v>0</v>
      </c>
      <c r="P54" s="199">
        <f>'YR 1'!P54+'YR 2'!P54+'YR 3'!P54+'YR 4'!P54+'YR 5'!P54</f>
        <v>0</v>
      </c>
      <c r="Q54" s="165"/>
    </row>
    <row r="55" spans="1:17" s="2" customFormat="1" ht="12" customHeight="1">
      <c r="A55" s="24"/>
      <c r="B55" s="33">
        <v>2</v>
      </c>
      <c r="C55" s="12" t="s">
        <v>112</v>
      </c>
      <c r="D55" s="20"/>
      <c r="E55" s="20"/>
      <c r="F55" s="20"/>
      <c r="G55" s="20"/>
      <c r="H55" s="12"/>
      <c r="I55" s="34"/>
      <c r="J55" s="12"/>
      <c r="K55" s="317">
        <f>'YR 1'!K55+'YR 2'!K55+'YR 3'!K55+'YR 4'!K55+'YR 5'!K55</f>
        <v>0</v>
      </c>
      <c r="L55" s="317">
        <f>'YR 1'!L55+'YR 2'!L55+'YR 3'!L55+'YR 4'!L55+'YR 5'!L55</f>
        <v>0</v>
      </c>
      <c r="M55" s="317">
        <f>'YR 1'!M55+'YR 2'!M55+'YR 3'!M55+'YR 4'!M55+'YR 5'!M55</f>
        <v>0</v>
      </c>
      <c r="O55" s="246">
        <f>'YR 4'!O55</f>
        <v>0</v>
      </c>
      <c r="P55" s="199">
        <f>'YR 1'!P55+'YR 2'!P55+'YR 3'!P55+'YR 4'!P55+'YR 5'!P55</f>
        <v>0</v>
      </c>
      <c r="Q55" s="165"/>
    </row>
    <row r="56" spans="1:17" s="2" customFormat="1" ht="12" customHeight="1">
      <c r="A56" s="24"/>
      <c r="B56" s="33">
        <v>3</v>
      </c>
      <c r="C56" s="12" t="s">
        <v>113</v>
      </c>
      <c r="D56" s="20"/>
      <c r="E56" s="20"/>
      <c r="F56" s="20"/>
      <c r="G56" s="20"/>
      <c r="H56" s="12"/>
      <c r="I56" s="34"/>
      <c r="J56" s="12"/>
      <c r="K56" s="317">
        <f>'YR 1'!K56+'YR 2'!K56+'YR 3'!K56+'YR 4'!K56+'YR 5'!K56</f>
        <v>0</v>
      </c>
      <c r="L56" s="317">
        <f>'YR 1'!L56+'YR 2'!L56+'YR 3'!L56+'YR 4'!L56+'YR 5'!L56</f>
        <v>0</v>
      </c>
      <c r="M56" s="317">
        <f>'YR 1'!M56+'YR 2'!M56+'YR 3'!M56+'YR 4'!M56+'YR 5'!M56</f>
        <v>0</v>
      </c>
      <c r="O56" s="245">
        <f>'YR 4'!O56</f>
        <v>0</v>
      </c>
      <c r="P56" s="199">
        <f>'YR 1'!P56+'YR 2'!P56+'YR 3'!P56+'YR 4'!P56+'YR 5'!P56</f>
        <v>0</v>
      </c>
      <c r="Q56" s="165"/>
    </row>
    <row r="57" spans="1:17" s="2" customFormat="1" ht="12" customHeight="1">
      <c r="A57" s="24"/>
      <c r="B57" s="33">
        <v>4</v>
      </c>
      <c r="C57" s="12" t="s">
        <v>114</v>
      </c>
      <c r="D57" s="20"/>
      <c r="E57" s="20"/>
      <c r="F57" s="20"/>
      <c r="G57" s="20"/>
      <c r="H57" s="12"/>
      <c r="I57" s="34"/>
      <c r="J57" s="12"/>
      <c r="K57" s="317">
        <f>'YR 1'!K57+'YR 2'!K57+'YR 3'!K57+'YR 4'!K57+'YR 5'!K57</f>
        <v>0</v>
      </c>
      <c r="L57" s="317">
        <f>'YR 1'!L57+'YR 2'!L57+'YR 3'!L57+'YR 4'!L57+'YR 5'!L57</f>
        <v>0</v>
      </c>
      <c r="M57" s="317">
        <f>'YR 1'!M57+'YR 2'!M57+'YR 3'!M57+'YR 4'!M57+'YR 5'!M57</f>
        <v>0</v>
      </c>
      <c r="O57" s="245">
        <f>'YR 4'!O57</f>
        <v>0</v>
      </c>
      <c r="P57" s="199">
        <f>'YR 1'!P57+'YR 2'!P57+'YR 3'!P57+'YR 4'!P57+'YR 5'!P57</f>
        <v>0</v>
      </c>
      <c r="Q57" s="165"/>
    </row>
    <row r="58" spans="1:17" s="2" customFormat="1" ht="12" customHeight="1">
      <c r="A58" s="24"/>
      <c r="B58" s="33">
        <v>5</v>
      </c>
      <c r="C58" s="12" t="s">
        <v>115</v>
      </c>
      <c r="D58" s="20"/>
      <c r="E58" s="20"/>
      <c r="F58" s="20"/>
      <c r="G58" s="122"/>
      <c r="H58" s="12"/>
      <c r="I58" s="34"/>
      <c r="J58" s="12"/>
      <c r="K58" s="317">
        <f>'YR 1'!K58+'YR 2'!K58+'YR 3'!K58+'YR 4'!K58+'YR 5'!K58</f>
        <v>0</v>
      </c>
      <c r="L58" s="317">
        <f>'YR 1'!L58+'YR 2'!L58+'YR 3'!L58+'YR 4'!L58+'YR 5'!L58</f>
        <v>0</v>
      </c>
      <c r="M58" s="317">
        <f>'YR 1'!M58+'YR 2'!M58+'YR 3'!M58+'YR 4'!M58+'YR 5'!M58</f>
        <v>0</v>
      </c>
      <c r="O58" s="164" t="s">
        <v>116</v>
      </c>
      <c r="P58" s="164">
        <f>SUM(P54:P57)</f>
        <v>0</v>
      </c>
      <c r="Q58" s="165"/>
    </row>
    <row r="59" spans="1:17" s="2" customFormat="1" ht="12" customHeight="1">
      <c r="A59" s="24"/>
      <c r="B59" s="33">
        <v>6</v>
      </c>
      <c r="C59" s="12" t="s">
        <v>117</v>
      </c>
      <c r="D59" s="20"/>
      <c r="E59" s="20"/>
      <c r="F59" s="20"/>
      <c r="G59" s="20"/>
      <c r="H59" s="12"/>
      <c r="I59" s="34"/>
      <c r="J59" s="12"/>
      <c r="K59" s="317">
        <f>'YR 1'!K59+'YR 2'!K59+'YR 3'!K59+'YR 4'!K59+'YR 5'!K59</f>
        <v>0</v>
      </c>
      <c r="L59" s="317">
        <f>'YR 1'!L59+'YR 2'!L59+'YR 3'!L59+'YR 4'!L59+'YR 5'!L59</f>
        <v>0</v>
      </c>
      <c r="M59" s="317">
        <f>'YR 1'!M59+'YR 2'!M59+'YR 3'!M59+'YR 4'!M59+'YR 5'!M59</f>
        <v>0</v>
      </c>
      <c r="O59" s="75"/>
      <c r="P59" s="78"/>
      <c r="Q59" s="165"/>
    </row>
    <row r="60" spans="1:17" s="2" customFormat="1" ht="12" customHeight="1">
      <c r="A60" s="24"/>
      <c r="B60" s="33">
        <v>7</v>
      </c>
      <c r="C60" s="12" t="s">
        <v>118</v>
      </c>
      <c r="D60" s="20"/>
      <c r="E60" s="20"/>
      <c r="F60" s="20"/>
      <c r="G60" s="20" t="s">
        <v>119</v>
      </c>
      <c r="H60" s="12"/>
      <c r="I60" s="34"/>
      <c r="J60" s="95"/>
      <c r="K60" s="317">
        <f>'YR 1'!K60+'YR 2'!K60+'YR 3'!K60+'YR 4'!K60+'YR 5'!K60</f>
        <v>0</v>
      </c>
      <c r="L60" s="317">
        <f>'YR 1'!L60+'YR 2'!L60+'YR 3'!L60+'YR 4'!L60+'YR 5'!L60</f>
        <v>0</v>
      </c>
      <c r="M60" s="317">
        <f>'YR 1'!M60+'YR 2'!M60+'YR 3'!M60+'YR 4'!M60+'YR 5'!M60</f>
        <v>0</v>
      </c>
      <c r="O60" s="75"/>
      <c r="P60" s="78"/>
    </row>
    <row r="61" spans="1:17" s="2" customFormat="1" ht="12" customHeight="1">
      <c r="A61" s="24"/>
      <c r="B61" s="33">
        <v>8</v>
      </c>
      <c r="C61" s="12" t="s">
        <v>118</v>
      </c>
      <c r="D61" s="20"/>
      <c r="E61" s="20"/>
      <c r="F61" s="20"/>
      <c r="G61" s="20" t="s">
        <v>120</v>
      </c>
      <c r="H61" s="12"/>
      <c r="I61" s="34"/>
      <c r="J61" s="95"/>
      <c r="K61" s="317">
        <f>'YR 1'!K61+'YR 2'!K61+'YR 3'!K61+'YR 4'!K61+'YR 5'!K61</f>
        <v>0</v>
      </c>
      <c r="L61" s="317">
        <f>'YR 1'!L61+'YR 2'!L61+'YR 3'!L61+'YR 4'!L61+'YR 5'!L61</f>
        <v>0</v>
      </c>
      <c r="M61" s="317">
        <f>'YR 1'!M61+'YR 2'!M61+'YR 3'!M61+'YR 4'!M61+'YR 5'!M61</f>
        <v>0</v>
      </c>
      <c r="O61" s="75"/>
      <c r="P61" s="220"/>
    </row>
    <row r="62" spans="1:17" s="2" customFormat="1" ht="12" customHeight="1">
      <c r="A62" s="24"/>
      <c r="B62" s="12"/>
      <c r="C62" s="12" t="s">
        <v>121</v>
      </c>
      <c r="D62" s="20"/>
      <c r="E62" s="20"/>
      <c r="F62" s="20"/>
      <c r="G62" s="20"/>
      <c r="H62" s="12"/>
      <c r="I62" s="34"/>
      <c r="J62" s="12"/>
      <c r="K62" s="316">
        <f>SUM(K54:K61)</f>
        <v>0</v>
      </c>
      <c r="L62" s="316"/>
      <c r="M62" s="316"/>
      <c r="O62" s="38"/>
    </row>
    <row r="63" spans="1:17" s="2" customFormat="1" ht="12" customHeight="1">
      <c r="A63" s="24" t="s">
        <v>122</v>
      </c>
      <c r="B63" s="95" t="s">
        <v>123</v>
      </c>
      <c r="C63" s="12"/>
      <c r="D63" s="19"/>
      <c r="E63" s="19"/>
      <c r="F63" s="19"/>
      <c r="G63" s="19"/>
      <c r="H63" s="12"/>
      <c r="I63" s="34"/>
      <c r="J63" s="12"/>
      <c r="K63" s="316">
        <f>SUM(K62+K52+K45+K42+K35)</f>
        <v>0</v>
      </c>
      <c r="L63" s="316"/>
      <c r="M63" s="316"/>
      <c r="O63" s="38"/>
    </row>
    <row r="64" spans="1:17" s="2" customFormat="1" ht="12" customHeight="1">
      <c r="A64" s="22" t="s">
        <v>124</v>
      </c>
      <c r="B64" s="4" t="s">
        <v>125</v>
      </c>
      <c r="C64" s="4"/>
      <c r="D64" s="21"/>
      <c r="E64" s="21"/>
      <c r="F64" s="207"/>
      <c r="G64" s="207"/>
      <c r="H64" s="39"/>
      <c r="I64" s="4"/>
      <c r="J64" s="4"/>
      <c r="K64" s="316"/>
      <c r="L64" s="316"/>
      <c r="M64" s="316"/>
      <c r="O64" s="38"/>
      <c r="P64" s="80"/>
    </row>
    <row r="65" spans="1:19" s="2" customFormat="1" ht="12" customHeight="1">
      <c r="A65" s="22"/>
      <c r="B65" s="4"/>
      <c r="C65" s="4"/>
      <c r="D65" s="247"/>
      <c r="E65" s="21"/>
      <c r="F65" s="248">
        <f>'YR 1'!F65+'YR 2'!F65+'YR 3'!F65+'YR 4'!F65+'YR 5'!F65</f>
        <v>0</v>
      </c>
      <c r="G65" s="130"/>
      <c r="H65" s="211"/>
      <c r="I65" s="163">
        <v>0.49</v>
      </c>
      <c r="J65" s="4" t="s">
        <v>127</v>
      </c>
      <c r="K65" s="316">
        <f>ROUND(F65*I65,0)</f>
        <v>0</v>
      </c>
      <c r="L65" s="316"/>
      <c r="M65" s="316"/>
      <c r="O65" s="38"/>
    </row>
    <row r="66" spans="1:19" s="2" customFormat="1" ht="12" customHeight="1">
      <c r="A66" s="22"/>
      <c r="B66" s="97" t="s">
        <v>128</v>
      </c>
      <c r="C66" s="4"/>
      <c r="D66" s="21"/>
      <c r="E66" s="21"/>
      <c r="F66" s="13"/>
      <c r="G66" s="56"/>
      <c r="H66" s="57"/>
      <c r="I66" s="4"/>
      <c r="J66" s="4"/>
      <c r="K66" s="316">
        <f>K65</f>
        <v>0</v>
      </c>
      <c r="L66" s="316"/>
      <c r="M66" s="316"/>
      <c r="O66" s="38"/>
    </row>
    <row r="67" spans="1:19" s="2" customFormat="1" ht="12" customHeight="1">
      <c r="A67" s="24" t="s">
        <v>129</v>
      </c>
      <c r="B67" s="95" t="s">
        <v>130</v>
      </c>
      <c r="C67" s="12"/>
      <c r="D67" s="19"/>
      <c r="E67" s="19"/>
      <c r="F67" s="19"/>
      <c r="G67" s="19"/>
      <c r="H67" s="12"/>
      <c r="I67" s="34"/>
      <c r="J67" s="12"/>
      <c r="K67" s="316">
        <f>K66+K63</f>
        <v>0</v>
      </c>
      <c r="L67" s="316"/>
      <c r="M67" s="316"/>
      <c r="O67" s="38"/>
    </row>
    <row r="68" spans="1:19" s="2" customFormat="1" ht="12" customHeight="1">
      <c r="A68" s="24" t="s">
        <v>131</v>
      </c>
      <c r="B68" s="12" t="s">
        <v>132</v>
      </c>
      <c r="C68" s="12"/>
      <c r="D68" s="19"/>
      <c r="E68" s="19"/>
      <c r="F68" s="19"/>
      <c r="G68" s="19"/>
      <c r="H68" s="12"/>
      <c r="I68" s="34"/>
      <c r="J68" s="12"/>
      <c r="K68" s="316"/>
      <c r="L68" s="316"/>
      <c r="M68" s="316"/>
      <c r="O68" s="38"/>
    </row>
    <row r="69" spans="1:19" s="2" customFormat="1" ht="12" customHeight="1">
      <c r="A69" s="24" t="s">
        <v>133</v>
      </c>
      <c r="B69" s="95" t="s">
        <v>134</v>
      </c>
      <c r="C69" s="12"/>
      <c r="D69" s="19"/>
      <c r="E69" s="19"/>
      <c r="F69" s="19"/>
      <c r="G69" s="19"/>
      <c r="H69" s="12"/>
      <c r="I69" s="34"/>
      <c r="J69" s="12"/>
      <c r="K69" s="316">
        <f>K67-K68</f>
        <v>0</v>
      </c>
      <c r="L69" s="316"/>
      <c r="M69" s="316"/>
      <c r="N69" s="221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2"/>
    </row>
    <row r="78" spans="1:19" ht="12" customHeight="1">
      <c r="A78" s="1"/>
      <c r="K78"/>
      <c r="M78" s="47"/>
      <c r="Q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algorithmName="SHA-512" hashValue="sjERU2L0QmPyinBxDcMSsCwRHLDJOCyFiRcvmw7bpIEowL7MCa6TZy8IxsGv1YN05RE5gjV3Iqij7QPUHQotDw==" saltValue="6vro6OXs9Jm/DmrCu98GSA==" spinCount="100000" sheet="1" selectLockedCells="1"/>
  <mergeCells count="56">
    <mergeCell ref="K61:M61"/>
    <mergeCell ref="K62:M62"/>
    <mergeCell ref="K63:M63"/>
    <mergeCell ref="K64:M64"/>
    <mergeCell ref="K65:M65"/>
    <mergeCell ref="K60:M60"/>
    <mergeCell ref="K47:M47"/>
    <mergeCell ref="K48:M48"/>
    <mergeCell ref="K49:M49"/>
    <mergeCell ref="K50:M50"/>
    <mergeCell ref="K51:M51"/>
    <mergeCell ref="K52:M52"/>
    <mergeCell ref="K53:M53"/>
    <mergeCell ref="K54:M54"/>
    <mergeCell ref="K55:M55"/>
    <mergeCell ref="K58:M58"/>
    <mergeCell ref="K59:M59"/>
    <mergeCell ref="K57:M57"/>
    <mergeCell ref="K56:M56"/>
    <mergeCell ref="K42:M42"/>
    <mergeCell ref="K43:M43"/>
    <mergeCell ref="K44:M44"/>
    <mergeCell ref="K35:M35"/>
    <mergeCell ref="K36:M41"/>
    <mergeCell ref="K68:M68"/>
    <mergeCell ref="K69:M69"/>
    <mergeCell ref="L10:M10"/>
    <mergeCell ref="E29:G29"/>
    <mergeCell ref="K32:M32"/>
    <mergeCell ref="K33:M33"/>
    <mergeCell ref="K34:M34"/>
    <mergeCell ref="K17:M17"/>
    <mergeCell ref="K11:M12"/>
    <mergeCell ref="K13:M13"/>
    <mergeCell ref="K14:M14"/>
    <mergeCell ref="K15:M15"/>
    <mergeCell ref="K16:M16"/>
    <mergeCell ref="K29:M29"/>
    <mergeCell ref="K18:M18"/>
    <mergeCell ref="K19:M19"/>
    <mergeCell ref="O2:S2"/>
    <mergeCell ref="K45:M46"/>
    <mergeCell ref="O37:P37"/>
    <mergeCell ref="K66:M66"/>
    <mergeCell ref="K67:M67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30:M30"/>
    <mergeCell ref="K31:M31"/>
  </mergeCells>
  <phoneticPr fontId="6" type="noConversion"/>
  <printOptions horizontalCentered="1" verticalCentered="1"/>
  <pageMargins left="0.45" right="0.45" top="0.1" bottom="0.02" header="0.5" footer="0.5"/>
  <pageSetup scale="9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B7821E1147D428108DED384382355" ma:contentTypeVersion="11" ma:contentTypeDescription="Create a new document." ma:contentTypeScope="" ma:versionID="3837227b3192138604b1cec97834eafb">
  <xsd:schema xmlns:xsd="http://www.w3.org/2001/XMLSchema" xmlns:xs="http://www.w3.org/2001/XMLSchema" xmlns:p="http://schemas.microsoft.com/office/2006/metadata/properties" xmlns:ns3="7d3d0e92-cc80-4e63-ac44-1f5253fb0724" xmlns:ns4="0373a061-b0cb-4bf5-9e90-2408755e5929" targetNamespace="http://schemas.microsoft.com/office/2006/metadata/properties" ma:root="true" ma:fieldsID="962417850d37518ae30f43358ba1bada" ns3:_="" ns4:_="">
    <xsd:import namespace="7d3d0e92-cc80-4e63-ac44-1f5253fb0724"/>
    <xsd:import namespace="0373a061-b0cb-4bf5-9e90-2408755e59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d0e92-cc80-4e63-ac44-1f5253fb07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3a061-b0cb-4bf5-9e90-2408755e59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710B6D-0DFF-4AE3-85E2-0C9F6CA7C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d0e92-cc80-4e63-ac44-1f5253fb0724"/>
    <ds:schemaRef ds:uri="0373a061-b0cb-4bf5-9e90-2408755e5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97FA62-E977-49BF-A5CB-5E8E3C5115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3534AC-56A8-4F49-AD8C-3D2E72B9B5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Rates</vt:lpstr>
      <vt:lpstr>YR 1</vt:lpstr>
      <vt:lpstr>YR 2</vt:lpstr>
      <vt:lpstr>YR 3</vt:lpstr>
      <vt:lpstr>YR 4</vt:lpstr>
      <vt:lpstr>YR 5</vt:lpstr>
      <vt:lpstr>Summary</vt:lpstr>
      <vt:lpstr>Summary!Print_Area</vt:lpstr>
      <vt:lpstr>'YR 1'!Print_Area</vt:lpstr>
      <vt:lpstr>'YR 2'!Print_Area</vt:lpstr>
      <vt:lpstr>'YR 3'!Print_Area</vt:lpstr>
      <vt:lpstr>'YR 4'!Print_Area</vt:lpstr>
      <vt:lpstr>'YR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 Budget</dc:title>
  <dc:subject/>
  <dc:creator>J. Little</dc:creator>
  <cp:keywords/>
  <dc:description/>
  <cp:lastModifiedBy>Wessinger, Rebecca</cp:lastModifiedBy>
  <cp:revision>1</cp:revision>
  <dcterms:created xsi:type="dcterms:W3CDTF">2000-04-26T21:24:34Z</dcterms:created>
  <dcterms:modified xsi:type="dcterms:W3CDTF">2024-04-03T14:58:12Z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0x0101001B5B7821E1147D428108DED384382355</vt:lpwstr>
  </property>
</Properties>
</file>